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015" windowHeight="7320" activeTab="2"/>
  </bookViews>
  <sheets>
    <sheet name="1-2." sheetId="6" r:id="rId1"/>
    <sheet name="3-4" sheetId="4" r:id="rId2"/>
    <sheet name="5-6" sheetId="5" r:id="rId3"/>
  </sheets>
  <calcPr calcId="124519"/>
</workbook>
</file>

<file path=xl/calcChain.xml><?xml version="1.0" encoding="utf-8"?>
<calcChain xmlns="http://schemas.openxmlformats.org/spreadsheetml/2006/main">
  <c r="H41" i="5"/>
  <c r="I36"/>
  <c r="E36"/>
  <c r="D36"/>
  <c r="C36"/>
  <c r="C37" s="1"/>
  <c r="H34"/>
  <c r="J34" s="1"/>
  <c r="L29"/>
  <c r="J29"/>
  <c r="H29"/>
  <c r="L28"/>
  <c r="L26"/>
  <c r="L25"/>
  <c r="L24"/>
  <c r="L23"/>
  <c r="J23"/>
  <c r="L22"/>
  <c r="L21"/>
  <c r="H21"/>
  <c r="J21" s="1"/>
  <c r="H19"/>
  <c r="J19" s="1"/>
  <c r="L8"/>
  <c r="L7"/>
  <c r="J5"/>
  <c r="J36" s="1"/>
  <c r="H5"/>
  <c r="H36" s="1"/>
  <c r="I36" i="6"/>
  <c r="D36"/>
  <c r="H34"/>
  <c r="J34" s="1"/>
  <c r="J32"/>
  <c r="L29"/>
  <c r="J29"/>
  <c r="L28"/>
  <c r="J28"/>
  <c r="J27"/>
  <c r="H27"/>
  <c r="E27"/>
  <c r="L26"/>
  <c r="L25"/>
  <c r="J25"/>
  <c r="E25"/>
  <c r="C25"/>
  <c r="L24"/>
  <c r="L23"/>
  <c r="J23"/>
  <c r="L22"/>
  <c r="J22"/>
  <c r="L21"/>
  <c r="J21"/>
  <c r="H21"/>
  <c r="J20"/>
  <c r="H20"/>
  <c r="E20"/>
  <c r="E19"/>
  <c r="J17"/>
  <c r="E17"/>
  <c r="E16"/>
  <c r="E13"/>
  <c r="E12"/>
  <c r="C12"/>
  <c r="E10"/>
  <c r="C10"/>
  <c r="C9"/>
  <c r="C36" s="1"/>
  <c r="C37" s="1"/>
  <c r="H37" s="1"/>
  <c r="L8"/>
  <c r="L7"/>
  <c r="E6"/>
  <c r="J5"/>
  <c r="J36" s="1"/>
  <c r="H5"/>
  <c r="H36" s="1"/>
  <c r="L9" s="1"/>
  <c r="H41" i="4"/>
  <c r="I36"/>
  <c r="D36"/>
  <c r="C36"/>
  <c r="C37" s="1"/>
  <c r="L29"/>
  <c r="L28"/>
  <c r="L26"/>
  <c r="L25"/>
  <c r="L24"/>
  <c r="J24"/>
  <c r="L23"/>
  <c r="L22"/>
  <c r="L21"/>
  <c r="H19"/>
  <c r="J19" s="1"/>
  <c r="J13"/>
  <c r="E12"/>
  <c r="E10"/>
  <c r="J9"/>
  <c r="E9"/>
  <c r="E36" s="1"/>
  <c r="L8"/>
  <c r="L9" s="1"/>
  <c r="L7"/>
  <c r="H6"/>
  <c r="J6" s="1"/>
  <c r="H5"/>
  <c r="H36" s="1"/>
  <c r="H37" i="5" l="1"/>
  <c r="L9"/>
  <c r="E9" i="6"/>
  <c r="E36" s="1"/>
  <c r="H37" i="4"/>
  <c r="J5"/>
  <c r="J36" s="1"/>
</calcChain>
</file>

<file path=xl/sharedStrings.xml><?xml version="1.0" encoding="utf-8"?>
<sst xmlns="http://schemas.openxmlformats.org/spreadsheetml/2006/main" count="226" uniqueCount="78">
  <si>
    <t>村、社区资金收支情况表</t>
  </si>
  <si>
    <t>收入类</t>
  </si>
  <si>
    <t>支出类</t>
  </si>
  <si>
    <t xml:space="preserve">          金额                      类别</t>
  </si>
  <si>
    <t>本期金额</t>
  </si>
  <si>
    <t>张数</t>
  </si>
  <si>
    <t>本年累计</t>
  </si>
  <si>
    <t xml:space="preserve">            金额                   类别</t>
  </si>
  <si>
    <t>上期余额</t>
  </si>
  <si>
    <t>1.办公费</t>
  </si>
  <si>
    <t>2.水电费</t>
  </si>
  <si>
    <t>3.报刊订阅读费</t>
  </si>
  <si>
    <t>4.学习考察费</t>
  </si>
  <si>
    <t>7.维修费</t>
  </si>
  <si>
    <t>9.干部工资及补助</t>
  </si>
  <si>
    <t>10.网格员工资及补助</t>
  </si>
  <si>
    <t>②社区建设</t>
  </si>
  <si>
    <t>①困难户的支出</t>
  </si>
  <si>
    <t>本期收入合计</t>
  </si>
  <si>
    <t>本期支出合计</t>
  </si>
  <si>
    <t>总计</t>
  </si>
  <si>
    <t>本期结余</t>
  </si>
  <si>
    <t>13.固定资产</t>
  </si>
  <si>
    <t>16.   其他   支出</t>
  </si>
  <si>
    <t>17.福利费</t>
  </si>
  <si>
    <t>①村容整治</t>
  </si>
  <si>
    <t>6.交通差旅费</t>
  </si>
  <si>
    <t>8.通讯网络费</t>
  </si>
  <si>
    <t>14.社保费用</t>
  </si>
  <si>
    <t>15.土地补偿费</t>
  </si>
  <si>
    <t>③社区宣传费</t>
  </si>
  <si>
    <t>④维稳费用</t>
  </si>
  <si>
    <t>5.商务接待费</t>
  </si>
  <si>
    <t>5.上级拨款工作经费</t>
  </si>
  <si>
    <t>6.党建经费</t>
  </si>
  <si>
    <t>7.维稳经费</t>
  </si>
  <si>
    <t>8.招工经费</t>
  </si>
  <si>
    <t>11.组干部工资及补助</t>
  </si>
  <si>
    <t>12.老干部工资及补助</t>
  </si>
  <si>
    <t>冬春救助</t>
  </si>
  <si>
    <t>防疫费用</t>
  </si>
  <si>
    <t>临聘人员工资</t>
    <phoneticPr fontId="4" type="noConversion"/>
  </si>
  <si>
    <t>⑤其他</t>
  </si>
  <si>
    <t>预付工程款</t>
    <phoneticPr fontId="4" type="noConversion"/>
  </si>
  <si>
    <t>填报单位：应山街道办事处三里塘社区      时间：2022.4.30                  单位：元、张</t>
    <phoneticPr fontId="4" type="noConversion"/>
  </si>
  <si>
    <t>1.转移支付</t>
  </si>
  <si>
    <t>2.土地补偿款</t>
  </si>
  <si>
    <t>3.规范化建设</t>
  </si>
  <si>
    <t>4.基础设施建设经费</t>
  </si>
  <si>
    <t>5.福利费</t>
    <phoneticPr fontId="4" type="noConversion"/>
  </si>
  <si>
    <t>9.公益岗位补贴</t>
  </si>
  <si>
    <t>10.协管员工资</t>
  </si>
  <si>
    <t>11.社保个人部分</t>
  </si>
  <si>
    <t>工会经费</t>
    <phoneticPr fontId="4" type="noConversion"/>
  </si>
  <si>
    <t>工会经费支出</t>
    <phoneticPr fontId="4" type="noConversion"/>
  </si>
  <si>
    <t>12.利息收入</t>
  </si>
  <si>
    <t>13.环境治理</t>
    <phoneticPr fontId="4" type="noConversion"/>
  </si>
  <si>
    <t>14.生态林治理</t>
  </si>
  <si>
    <t>15.农发项目资金</t>
  </si>
  <si>
    <t>16.四个三生态工程</t>
  </si>
  <si>
    <t>17.抗旱救灾</t>
  </si>
  <si>
    <t>18.篮球经费</t>
  </si>
  <si>
    <t>16.防疫资金</t>
  </si>
  <si>
    <t>17.冬春救灾</t>
  </si>
  <si>
    <t>⑥四个三生态工程</t>
  </si>
  <si>
    <t>⑥招工费用</t>
  </si>
  <si>
    <t xml:space="preserve">城投公司 </t>
  </si>
  <si>
    <t>⑦临时人员工资</t>
  </si>
  <si>
    <t>②文娱体育活动支出</t>
  </si>
  <si>
    <t>其他</t>
  </si>
  <si>
    <t>③加班费用</t>
  </si>
  <si>
    <r>
      <t>填报单位：应山街道办事处三里塘社区      时间：202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.2</t>
    </r>
    <r>
      <rPr>
        <b/>
        <sz val="10"/>
        <rFont val="宋体"/>
        <charset val="134"/>
      </rPr>
      <t>.28                  单位：元、张</t>
    </r>
    <phoneticPr fontId="4" type="noConversion"/>
  </si>
  <si>
    <t>工会经费</t>
    <phoneticPr fontId="4" type="noConversion"/>
  </si>
  <si>
    <t>工会经费支出</t>
    <phoneticPr fontId="4" type="noConversion"/>
  </si>
  <si>
    <t>13.环境治理</t>
    <phoneticPr fontId="4" type="noConversion"/>
  </si>
  <si>
    <t>临聘人员工资</t>
    <phoneticPr fontId="4" type="noConversion"/>
  </si>
  <si>
    <t>预付工程款</t>
    <phoneticPr fontId="4" type="noConversion"/>
  </si>
  <si>
    <t>填报单位：应山街道办事处三里塘社区      时间：2022.6.30                  单位：元、张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</si>
</sst>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9050" y="990600"/>
          <a:ext cx="12573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3171825" y="981075"/>
          <a:ext cx="15049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L1" sqref="L1:L1048576"/>
    </sheetView>
  </sheetViews>
  <sheetFormatPr defaultRowHeight="13.5"/>
  <cols>
    <col min="1" max="7" width="9" style="14"/>
    <col min="8" max="8" width="9" style="1"/>
    <col min="9" max="11" width="9" style="14"/>
    <col min="12" max="12" width="0" style="14" hidden="1" customWidth="1"/>
    <col min="13" max="16384" width="9" style="14"/>
  </cols>
  <sheetData>
    <row r="1" spans="1:12" ht="25.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>
      <c r="A2" s="11" t="s">
        <v>71</v>
      </c>
      <c r="B2" s="11"/>
      <c r="C2" s="11"/>
      <c r="D2" s="11"/>
      <c r="E2" s="11"/>
      <c r="F2" s="11"/>
      <c r="G2" s="11"/>
      <c r="H2" s="11"/>
      <c r="I2" s="11"/>
      <c r="J2" s="11"/>
    </row>
    <row r="3" spans="1:12">
      <c r="A3" s="15" t="s">
        <v>1</v>
      </c>
      <c r="B3" s="16"/>
      <c r="C3" s="16"/>
      <c r="D3" s="16"/>
      <c r="E3" s="17"/>
      <c r="F3" s="15" t="s">
        <v>2</v>
      </c>
      <c r="G3" s="16"/>
      <c r="H3" s="16"/>
      <c r="I3" s="16"/>
      <c r="J3" s="17"/>
    </row>
    <row r="4" spans="1:12">
      <c r="A4" s="18" t="s">
        <v>3</v>
      </c>
      <c r="B4" s="19"/>
      <c r="C4" s="3" t="s">
        <v>4</v>
      </c>
      <c r="D4" s="4" t="s">
        <v>5</v>
      </c>
      <c r="E4" s="3" t="s">
        <v>6</v>
      </c>
      <c r="F4" s="18" t="s">
        <v>7</v>
      </c>
      <c r="G4" s="19"/>
      <c r="H4" s="2" t="s">
        <v>4</v>
      </c>
      <c r="I4" s="4" t="s">
        <v>5</v>
      </c>
      <c r="J4" s="3" t="s">
        <v>6</v>
      </c>
    </row>
    <row r="5" spans="1:12">
      <c r="A5" s="18" t="s">
        <v>8</v>
      </c>
      <c r="B5" s="19"/>
      <c r="C5" s="20">
        <v>3626120.07</v>
      </c>
      <c r="D5" s="20"/>
      <c r="E5" s="20"/>
      <c r="F5" s="15" t="s">
        <v>9</v>
      </c>
      <c r="G5" s="17"/>
      <c r="H5" s="2">
        <f>60+2100+5500+4305+12395</f>
        <v>24360</v>
      </c>
      <c r="I5" s="3">
        <v>3</v>
      </c>
      <c r="J5" s="3">
        <f>H5</f>
        <v>24360</v>
      </c>
    </row>
    <row r="6" spans="1:12">
      <c r="A6" s="15" t="s">
        <v>45</v>
      </c>
      <c r="B6" s="17"/>
      <c r="C6" s="3">
        <v>23800</v>
      </c>
      <c r="D6" s="3">
        <v>1</v>
      </c>
      <c r="E6" s="3">
        <f>C6</f>
        <v>23800</v>
      </c>
      <c r="F6" s="15" t="s">
        <v>10</v>
      </c>
      <c r="G6" s="17"/>
      <c r="H6" s="2"/>
      <c r="I6" s="3"/>
      <c r="J6" s="3"/>
    </row>
    <row r="7" spans="1:12">
      <c r="A7" s="15" t="s">
        <v>46</v>
      </c>
      <c r="B7" s="17"/>
      <c r="C7" s="3"/>
      <c r="D7" s="3"/>
      <c r="E7" s="3"/>
      <c r="F7" s="15" t="s">
        <v>11</v>
      </c>
      <c r="G7" s="17"/>
      <c r="H7" s="2"/>
      <c r="I7" s="3"/>
      <c r="J7" s="3"/>
      <c r="L7" s="14">
        <f>20000+119000+300000+300000</f>
        <v>739000</v>
      </c>
    </row>
    <row r="8" spans="1:12">
      <c r="A8" s="18" t="s">
        <v>47</v>
      </c>
      <c r="B8" s="19"/>
      <c r="C8" s="3"/>
      <c r="D8" s="21"/>
      <c r="E8" s="3"/>
      <c r="F8" s="15" t="s">
        <v>12</v>
      </c>
      <c r="G8" s="17"/>
      <c r="H8" s="2"/>
      <c r="I8" s="3"/>
      <c r="J8" s="3"/>
      <c r="L8" s="14">
        <f>2000+300+1280+27.93+102.07+100+2350+900+750+6000+2000+70720+20472+4500+560+129+1500+4285+48000+1200</f>
        <v>167176</v>
      </c>
    </row>
    <row r="9" spans="1:12">
      <c r="A9" s="18" t="s">
        <v>48</v>
      </c>
      <c r="B9" s="19"/>
      <c r="C9" s="3">
        <f>30000+4500+25000+400000+40000</f>
        <v>499500</v>
      </c>
      <c r="D9" s="3">
        <v>5</v>
      </c>
      <c r="E9" s="3">
        <f>C9</f>
        <v>499500</v>
      </c>
      <c r="F9" s="15" t="s">
        <v>32</v>
      </c>
      <c r="G9" s="17"/>
      <c r="H9" s="2"/>
      <c r="I9" s="3"/>
      <c r="J9" s="3"/>
      <c r="L9" s="14">
        <f>L8-H36</f>
        <v>-108946</v>
      </c>
    </row>
    <row r="10" spans="1:12">
      <c r="A10" s="15" t="s">
        <v>33</v>
      </c>
      <c r="B10" s="17"/>
      <c r="C10" s="3">
        <f>100000+2500</f>
        <v>102500</v>
      </c>
      <c r="D10" s="21">
        <v>2</v>
      </c>
      <c r="E10" s="3">
        <f>C10</f>
        <v>102500</v>
      </c>
      <c r="F10" s="15" t="s">
        <v>26</v>
      </c>
      <c r="G10" s="17"/>
      <c r="H10" s="2"/>
      <c r="I10" s="3"/>
      <c r="J10" s="3"/>
    </row>
    <row r="11" spans="1:12">
      <c r="A11" s="15" t="s">
        <v>34</v>
      </c>
      <c r="B11" s="17"/>
      <c r="C11" s="3"/>
      <c r="D11" s="21"/>
      <c r="E11" s="3"/>
      <c r="F11" s="15" t="s">
        <v>13</v>
      </c>
      <c r="G11" s="17"/>
      <c r="H11" s="2"/>
      <c r="I11" s="3"/>
      <c r="J11" s="3"/>
    </row>
    <row r="12" spans="1:12">
      <c r="A12" s="15" t="s">
        <v>35</v>
      </c>
      <c r="B12" s="17"/>
      <c r="C12" s="3">
        <f>55000</f>
        <v>55000</v>
      </c>
      <c r="D12" s="3">
        <v>1</v>
      </c>
      <c r="E12" s="3">
        <f>C12</f>
        <v>55000</v>
      </c>
      <c r="F12" s="12" t="s">
        <v>27</v>
      </c>
      <c r="G12" s="12"/>
      <c r="H12" s="2"/>
      <c r="I12" s="3"/>
      <c r="J12" s="3"/>
    </row>
    <row r="13" spans="1:12">
      <c r="A13" s="15" t="s">
        <v>36</v>
      </c>
      <c r="B13" s="17"/>
      <c r="C13" s="3">
        <v>9500</v>
      </c>
      <c r="D13" s="3">
        <v>1</v>
      </c>
      <c r="E13" s="3">
        <f>C13</f>
        <v>9500</v>
      </c>
      <c r="F13" s="15" t="s">
        <v>14</v>
      </c>
      <c r="G13" s="17"/>
      <c r="H13" s="2"/>
      <c r="I13" s="3"/>
      <c r="J13" s="3"/>
    </row>
    <row r="14" spans="1:12">
      <c r="A14" s="15" t="s">
        <v>50</v>
      </c>
      <c r="B14" s="17"/>
      <c r="C14" s="3"/>
      <c r="D14" s="3"/>
      <c r="E14" s="3"/>
      <c r="F14" s="15" t="s">
        <v>15</v>
      </c>
      <c r="G14" s="17"/>
      <c r="H14" s="2"/>
      <c r="I14" s="3"/>
      <c r="J14" s="3"/>
    </row>
    <row r="15" spans="1:12">
      <c r="A15" s="15" t="s">
        <v>51</v>
      </c>
      <c r="B15" s="17"/>
      <c r="C15" s="3"/>
      <c r="D15" s="3"/>
      <c r="E15" s="3"/>
      <c r="F15" s="15" t="s">
        <v>37</v>
      </c>
      <c r="G15" s="22"/>
      <c r="H15" s="2"/>
      <c r="I15" s="3"/>
      <c r="J15" s="3"/>
    </row>
    <row r="16" spans="1:12">
      <c r="A16" s="15" t="s">
        <v>52</v>
      </c>
      <c r="B16" s="17"/>
      <c r="C16" s="3">
        <v>16457.5</v>
      </c>
      <c r="D16" s="3">
        <v>1</v>
      </c>
      <c r="E16" s="3">
        <f>C16</f>
        <v>16457.5</v>
      </c>
      <c r="F16" s="12" t="s">
        <v>38</v>
      </c>
      <c r="G16" s="12"/>
      <c r="H16" s="2"/>
      <c r="I16" s="3"/>
      <c r="J16" s="3"/>
    </row>
    <row r="17" spans="1:12">
      <c r="A17" s="15" t="s">
        <v>72</v>
      </c>
      <c r="B17" s="17"/>
      <c r="C17" s="3">
        <v>2153</v>
      </c>
      <c r="D17" s="3">
        <v>1</v>
      </c>
      <c r="E17" s="3">
        <f>C17</f>
        <v>2153</v>
      </c>
      <c r="F17" s="15" t="s">
        <v>73</v>
      </c>
      <c r="G17" s="17"/>
      <c r="H17" s="2">
        <v>6500</v>
      </c>
      <c r="I17" s="3">
        <v>1</v>
      </c>
      <c r="J17" s="3">
        <f>H17</f>
        <v>6500</v>
      </c>
    </row>
    <row r="18" spans="1:12">
      <c r="A18" s="18" t="s">
        <v>55</v>
      </c>
      <c r="B18" s="19"/>
      <c r="C18" s="3"/>
      <c r="D18" s="3"/>
      <c r="E18" s="3"/>
      <c r="F18" s="12" t="s">
        <v>22</v>
      </c>
      <c r="G18" s="12"/>
      <c r="H18" s="2"/>
      <c r="I18" s="3"/>
      <c r="J18" s="3"/>
    </row>
    <row r="19" spans="1:12">
      <c r="A19" s="18" t="s">
        <v>74</v>
      </c>
      <c r="B19" s="19"/>
      <c r="C19" s="3">
        <v>40000</v>
      </c>
      <c r="D19" s="3">
        <v>1</v>
      </c>
      <c r="E19" s="3">
        <f>C19</f>
        <v>40000</v>
      </c>
      <c r="F19" s="12" t="s">
        <v>28</v>
      </c>
      <c r="G19" s="12"/>
      <c r="H19" s="2"/>
      <c r="I19" s="3"/>
      <c r="J19" s="3"/>
    </row>
    <row r="20" spans="1:12">
      <c r="A20" s="23" t="s">
        <v>57</v>
      </c>
      <c r="B20" s="24"/>
      <c r="C20" s="3">
        <v>15102.4</v>
      </c>
      <c r="D20" s="3">
        <v>1</v>
      </c>
      <c r="E20" s="3">
        <f>C20</f>
        <v>15102.4</v>
      </c>
      <c r="F20" s="12" t="s">
        <v>29</v>
      </c>
      <c r="G20" s="12"/>
      <c r="H20" s="2">
        <f>562+1000+20000</f>
        <v>21562</v>
      </c>
      <c r="I20" s="3">
        <v>3</v>
      </c>
      <c r="J20" s="3">
        <f>H20</f>
        <v>21562</v>
      </c>
    </row>
    <row r="21" spans="1:12">
      <c r="A21" s="23" t="s">
        <v>58</v>
      </c>
      <c r="B21" s="24"/>
      <c r="C21" s="3"/>
      <c r="D21" s="3"/>
      <c r="E21" s="3"/>
      <c r="F21" s="25" t="s">
        <v>23</v>
      </c>
      <c r="G21" s="7" t="s">
        <v>25</v>
      </c>
      <c r="H21" s="2">
        <f>8000+5000+1000+10500+5640+2800+31200+10400+43740+33120+500</f>
        <v>151900</v>
      </c>
      <c r="I21" s="3">
        <v>11</v>
      </c>
      <c r="J21" s="3">
        <f>H21</f>
        <v>151900</v>
      </c>
      <c r="L21" s="14">
        <f>3120+2080+3640+1040+1040</f>
        <v>10920</v>
      </c>
    </row>
    <row r="22" spans="1:12">
      <c r="A22" s="23" t="s">
        <v>59</v>
      </c>
      <c r="B22" s="24"/>
      <c r="C22" s="3"/>
      <c r="D22" s="3"/>
      <c r="E22" s="3"/>
      <c r="F22" s="26"/>
      <c r="G22" s="7" t="s">
        <v>16</v>
      </c>
      <c r="H22" s="2"/>
      <c r="I22" s="3">
        <v>16</v>
      </c>
      <c r="J22" s="3">
        <f>H22</f>
        <v>0</v>
      </c>
      <c r="L22" s="14">
        <f>1560+2080+1040+2600+2600</f>
        <v>9880</v>
      </c>
    </row>
    <row r="23" spans="1:12">
      <c r="A23" s="23" t="s">
        <v>60</v>
      </c>
      <c r="B23" s="24"/>
      <c r="C23" s="3"/>
      <c r="D23" s="3"/>
      <c r="E23" s="3"/>
      <c r="F23" s="26"/>
      <c r="G23" s="7" t="s">
        <v>30</v>
      </c>
      <c r="H23" s="2">
        <v>15900</v>
      </c>
      <c r="I23" s="3">
        <v>1</v>
      </c>
      <c r="J23" s="3">
        <f>H23</f>
        <v>15900</v>
      </c>
      <c r="L23" s="14">
        <f>2600+1560+1040+2340+1040</f>
        <v>8580</v>
      </c>
    </row>
    <row r="24" spans="1:12">
      <c r="A24" s="23" t="s">
        <v>61</v>
      </c>
      <c r="B24" s="24"/>
      <c r="C24" s="3"/>
      <c r="D24" s="3"/>
      <c r="E24" s="3"/>
      <c r="F24" s="26"/>
      <c r="G24" s="7" t="s">
        <v>31</v>
      </c>
      <c r="H24" s="2"/>
      <c r="I24" s="3"/>
      <c r="J24" s="3"/>
      <c r="L24" s="14">
        <f>1300+2340+2340+780+1040</f>
        <v>7800</v>
      </c>
    </row>
    <row r="25" spans="1:12">
      <c r="A25" s="23" t="s">
        <v>62</v>
      </c>
      <c r="B25" s="24"/>
      <c r="C25" s="3">
        <f>6480+30000</f>
        <v>36480</v>
      </c>
      <c r="D25" s="3">
        <v>2</v>
      </c>
      <c r="E25" s="3">
        <f>C25</f>
        <v>36480</v>
      </c>
      <c r="F25" s="26"/>
      <c r="G25" s="7" t="s">
        <v>42</v>
      </c>
      <c r="H25" s="2">
        <v>3200</v>
      </c>
      <c r="I25" s="3">
        <v>1</v>
      </c>
      <c r="J25" s="3">
        <f>H25</f>
        <v>3200</v>
      </c>
      <c r="L25" s="14">
        <f>1040+1040+2080+2340+3640</f>
        <v>10140</v>
      </c>
    </row>
    <row r="26" spans="1:12" ht="14.25">
      <c r="A26" s="23" t="s">
        <v>63</v>
      </c>
      <c r="B26" s="24"/>
      <c r="C26" s="3"/>
      <c r="D26" s="3"/>
      <c r="E26" s="3"/>
      <c r="F26" s="26"/>
      <c r="G26" s="7" t="s">
        <v>64</v>
      </c>
      <c r="H26" s="6"/>
      <c r="I26" s="27"/>
      <c r="J26" s="3"/>
      <c r="L26" s="14">
        <f>1040+1040+1040+2080+2080</f>
        <v>7280</v>
      </c>
    </row>
    <row r="27" spans="1:12">
      <c r="A27" s="23" t="s">
        <v>75</v>
      </c>
      <c r="B27" s="24"/>
      <c r="C27" s="3">
        <v>44700</v>
      </c>
      <c r="D27" s="3">
        <v>1</v>
      </c>
      <c r="E27" s="3">
        <f>C27</f>
        <v>44700</v>
      </c>
      <c r="F27" s="26"/>
      <c r="G27" s="5" t="s">
        <v>65</v>
      </c>
      <c r="H27" s="6">
        <f>21500</f>
        <v>21500</v>
      </c>
      <c r="I27" s="3">
        <v>1</v>
      </c>
      <c r="J27" s="3">
        <f>H27</f>
        <v>21500</v>
      </c>
    </row>
    <row r="28" spans="1:12">
      <c r="A28" s="23" t="s">
        <v>66</v>
      </c>
      <c r="B28" s="24"/>
      <c r="C28" s="3"/>
      <c r="D28" s="3"/>
      <c r="E28" s="3"/>
      <c r="F28" s="26"/>
      <c r="G28" s="7" t="s">
        <v>67</v>
      </c>
      <c r="H28" s="6">
        <v>7200</v>
      </c>
      <c r="I28" s="3">
        <v>1</v>
      </c>
      <c r="J28" s="3">
        <f>H28</f>
        <v>7200</v>
      </c>
      <c r="L28" s="14">
        <f>2080+1560+520+520+520</f>
        <v>5200</v>
      </c>
    </row>
    <row r="29" spans="1:12">
      <c r="A29" s="23"/>
      <c r="B29" s="24"/>
      <c r="C29" s="3"/>
      <c r="D29" s="3"/>
      <c r="E29" s="3"/>
      <c r="F29" s="13" t="s">
        <v>24</v>
      </c>
      <c r="G29" s="7" t="s">
        <v>17</v>
      </c>
      <c r="H29" s="2">
        <v>500</v>
      </c>
      <c r="I29" s="3">
        <v>1</v>
      </c>
      <c r="J29" s="3">
        <f>H29</f>
        <v>500</v>
      </c>
      <c r="L29" s="14">
        <f>1040+1040+1560+2080+520+2600+1040+1040</f>
        <v>10920</v>
      </c>
    </row>
    <row r="30" spans="1:12">
      <c r="A30" s="23"/>
      <c r="B30" s="24"/>
      <c r="C30" s="3"/>
      <c r="D30" s="3"/>
      <c r="E30" s="3"/>
      <c r="F30" s="13"/>
      <c r="G30" s="28" t="s">
        <v>68</v>
      </c>
      <c r="H30" s="2"/>
      <c r="I30" s="3"/>
      <c r="J30" s="3"/>
    </row>
    <row r="31" spans="1:12">
      <c r="A31" s="23"/>
      <c r="B31" s="24"/>
      <c r="C31" s="3"/>
      <c r="D31" s="3"/>
      <c r="E31" s="3"/>
      <c r="F31" s="13"/>
      <c r="G31" s="28" t="s">
        <v>39</v>
      </c>
      <c r="H31" s="2"/>
      <c r="I31" s="3"/>
      <c r="J31" s="3"/>
    </row>
    <row r="32" spans="1:12">
      <c r="A32" s="29"/>
      <c r="B32" s="30"/>
      <c r="C32" s="3"/>
      <c r="D32" s="3"/>
      <c r="E32" s="3"/>
      <c r="F32" s="13"/>
      <c r="G32" s="28" t="s">
        <v>69</v>
      </c>
      <c r="H32" s="2">
        <v>2000</v>
      </c>
      <c r="I32" s="3">
        <v>1</v>
      </c>
      <c r="J32" s="3">
        <f>H32</f>
        <v>2000</v>
      </c>
    </row>
    <row r="33" spans="1:10">
      <c r="A33" s="29"/>
      <c r="B33" s="30"/>
      <c r="C33" s="3"/>
      <c r="D33" s="3"/>
      <c r="E33" s="3"/>
      <c r="F33" s="13"/>
      <c r="G33" s="7" t="s">
        <v>70</v>
      </c>
      <c r="H33" s="2"/>
      <c r="I33" s="3"/>
      <c r="J33" s="3"/>
    </row>
    <row r="34" spans="1:10">
      <c r="A34" s="29"/>
      <c r="B34" s="30"/>
      <c r="C34" s="3"/>
      <c r="D34" s="3"/>
      <c r="E34" s="3"/>
      <c r="F34" s="31" t="s">
        <v>40</v>
      </c>
      <c r="G34" s="31"/>
      <c r="H34" s="2">
        <f>4100+6650+3550+7200</f>
        <v>21500</v>
      </c>
      <c r="I34" s="3">
        <v>4</v>
      </c>
      <c r="J34" s="3">
        <f>H34</f>
        <v>21500</v>
      </c>
    </row>
    <row r="35" spans="1:10">
      <c r="A35" s="29"/>
      <c r="B35" s="30"/>
      <c r="C35" s="3"/>
      <c r="D35" s="3"/>
      <c r="E35" s="3"/>
      <c r="F35" s="32" t="s">
        <v>66</v>
      </c>
      <c r="G35" s="33"/>
      <c r="H35" s="2"/>
      <c r="I35" s="3"/>
      <c r="J35" s="3"/>
    </row>
    <row r="36" spans="1:10">
      <c r="A36" s="15" t="s">
        <v>18</v>
      </c>
      <c r="B36" s="17"/>
      <c r="C36" s="3">
        <f>SUM(C6:C33)</f>
        <v>845192.9</v>
      </c>
      <c r="D36" s="3">
        <f>SUM(D6:D33)</f>
        <v>17</v>
      </c>
      <c r="E36" s="3">
        <f>SUM(E6:E35)</f>
        <v>845192.9</v>
      </c>
      <c r="F36" s="15" t="s">
        <v>19</v>
      </c>
      <c r="G36" s="17"/>
      <c r="H36" s="2">
        <f>SUM(H5:H35)</f>
        <v>276122</v>
      </c>
      <c r="I36" s="3">
        <f>SUM(I5:I35)</f>
        <v>44</v>
      </c>
      <c r="J36" s="3">
        <f>SUM(J5:J35)</f>
        <v>276122</v>
      </c>
    </row>
    <row r="37" spans="1:10">
      <c r="A37" s="18" t="s">
        <v>20</v>
      </c>
      <c r="B37" s="19"/>
      <c r="C37" s="15">
        <f>C5+C36</f>
        <v>4471312.97</v>
      </c>
      <c r="D37" s="16"/>
      <c r="E37" s="17"/>
      <c r="F37" s="12" t="s">
        <v>21</v>
      </c>
      <c r="G37" s="12"/>
      <c r="H37" s="15">
        <f>C37-H36</f>
        <v>4195190.97</v>
      </c>
      <c r="I37" s="16"/>
      <c r="J37" s="17"/>
    </row>
    <row r="39" spans="1:10" ht="14.25">
      <c r="G39" s="8" t="s">
        <v>76</v>
      </c>
      <c r="H39" s="9">
        <v>2200000</v>
      </c>
    </row>
  </sheetData>
  <mergeCells count="59">
    <mergeCell ref="H37:J37"/>
    <mergeCell ref="F35:G35"/>
    <mergeCell ref="A36:B36"/>
    <mergeCell ref="F36:G36"/>
    <mergeCell ref="A37:B37"/>
    <mergeCell ref="C37:E37"/>
    <mergeCell ref="F37:G37"/>
    <mergeCell ref="A28:B28"/>
    <mergeCell ref="A29:B29"/>
    <mergeCell ref="F29:F33"/>
    <mergeCell ref="A30:B30"/>
    <mergeCell ref="A31:B31"/>
    <mergeCell ref="F34:G34"/>
    <mergeCell ref="A20:B20"/>
    <mergeCell ref="F20:G20"/>
    <mergeCell ref="A21:B21"/>
    <mergeCell ref="F21:F28"/>
    <mergeCell ref="A22:B22"/>
    <mergeCell ref="A23:B23"/>
    <mergeCell ref="A24:B24"/>
    <mergeCell ref="A25:B25"/>
    <mergeCell ref="A26:B26"/>
    <mergeCell ref="A27:B27"/>
    <mergeCell ref="A17:B17"/>
    <mergeCell ref="F17:G17"/>
    <mergeCell ref="A18:B18"/>
    <mergeCell ref="F18:G18"/>
    <mergeCell ref="A19:B19"/>
    <mergeCell ref="F19:G19"/>
    <mergeCell ref="A14:B14"/>
    <mergeCell ref="F14:G14"/>
    <mergeCell ref="A15:B15"/>
    <mergeCell ref="F15:G15"/>
    <mergeCell ref="A16:B16"/>
    <mergeCell ref="F16:G16"/>
    <mergeCell ref="A11:B11"/>
    <mergeCell ref="F11:G11"/>
    <mergeCell ref="A12:B12"/>
    <mergeCell ref="F12:G12"/>
    <mergeCell ref="A13:B13"/>
    <mergeCell ref="F13:G13"/>
    <mergeCell ref="A8:B8"/>
    <mergeCell ref="F8:G8"/>
    <mergeCell ref="A9:B9"/>
    <mergeCell ref="F9:G9"/>
    <mergeCell ref="A10:B10"/>
    <mergeCell ref="F10:G10"/>
    <mergeCell ref="A5:B5"/>
    <mergeCell ref="F5:G5"/>
    <mergeCell ref="A6:B6"/>
    <mergeCell ref="F6:G6"/>
    <mergeCell ref="A7:B7"/>
    <mergeCell ref="F7:G7"/>
    <mergeCell ref="A1:J1"/>
    <mergeCell ref="A2:J2"/>
    <mergeCell ref="A3:E3"/>
    <mergeCell ref="F3:J3"/>
    <mergeCell ref="A4:B4"/>
    <mergeCell ref="F4:G4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L1" sqref="L1:L1048576"/>
    </sheetView>
  </sheetViews>
  <sheetFormatPr defaultRowHeight="13.5"/>
  <cols>
    <col min="1" max="7" width="9" style="14"/>
    <col min="8" max="8" width="9" style="1"/>
    <col min="9" max="11" width="9" style="14"/>
    <col min="12" max="12" width="0" style="14" hidden="1" customWidth="1"/>
    <col min="13" max="16384" width="9" style="14"/>
  </cols>
  <sheetData>
    <row r="1" spans="1:12" ht="25.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>
      <c r="A2" s="11" t="s">
        <v>44</v>
      </c>
      <c r="B2" s="11"/>
      <c r="C2" s="11"/>
      <c r="D2" s="11"/>
      <c r="E2" s="11"/>
      <c r="F2" s="11"/>
      <c r="G2" s="11"/>
      <c r="H2" s="11"/>
      <c r="I2" s="11"/>
      <c r="J2" s="11"/>
    </row>
    <row r="3" spans="1:12">
      <c r="A3" s="15" t="s">
        <v>1</v>
      </c>
      <c r="B3" s="16"/>
      <c r="C3" s="16"/>
      <c r="D3" s="16"/>
      <c r="E3" s="17"/>
      <c r="F3" s="15" t="s">
        <v>2</v>
      </c>
      <c r="G3" s="16"/>
      <c r="H3" s="16"/>
      <c r="I3" s="16"/>
      <c r="J3" s="17"/>
    </row>
    <row r="4" spans="1:12">
      <c r="A4" s="18" t="s">
        <v>3</v>
      </c>
      <c r="B4" s="19"/>
      <c r="C4" s="3" t="s">
        <v>4</v>
      </c>
      <c r="D4" s="4" t="s">
        <v>5</v>
      </c>
      <c r="E4" s="3" t="s">
        <v>6</v>
      </c>
      <c r="F4" s="18" t="s">
        <v>7</v>
      </c>
      <c r="G4" s="19"/>
      <c r="H4" s="2" t="s">
        <v>4</v>
      </c>
      <c r="I4" s="4" t="s">
        <v>5</v>
      </c>
      <c r="J4" s="3" t="s">
        <v>6</v>
      </c>
    </row>
    <row r="5" spans="1:12">
      <c r="A5" s="18" t="s">
        <v>8</v>
      </c>
      <c r="B5" s="19"/>
      <c r="C5" s="20">
        <v>4195190.97</v>
      </c>
      <c r="D5" s="20"/>
      <c r="E5" s="20"/>
      <c r="F5" s="15" t="s">
        <v>9</v>
      </c>
      <c r="G5" s="17"/>
      <c r="H5" s="2">
        <f>100+300</f>
        <v>400</v>
      </c>
      <c r="I5" s="3">
        <v>2</v>
      </c>
      <c r="J5" s="3">
        <f>24360+H5</f>
        <v>24760</v>
      </c>
    </row>
    <row r="6" spans="1:12">
      <c r="A6" s="15" t="s">
        <v>45</v>
      </c>
      <c r="B6" s="17"/>
      <c r="C6" s="3"/>
      <c r="D6" s="3"/>
      <c r="E6" s="3">
        <v>23800</v>
      </c>
      <c r="F6" s="15" t="s">
        <v>10</v>
      </c>
      <c r="G6" s="17"/>
      <c r="H6" s="2">
        <f>224.45+768.88+1012.68</f>
        <v>2006.0099999999998</v>
      </c>
      <c r="I6" s="3">
        <v>3</v>
      </c>
      <c r="J6" s="3">
        <f>H6</f>
        <v>2006.0099999999998</v>
      </c>
    </row>
    <row r="7" spans="1:12">
      <c r="A7" s="15" t="s">
        <v>46</v>
      </c>
      <c r="B7" s="17"/>
      <c r="C7" s="3"/>
      <c r="D7" s="3"/>
      <c r="E7" s="3"/>
      <c r="F7" s="15" t="s">
        <v>11</v>
      </c>
      <c r="G7" s="17"/>
      <c r="H7" s="2"/>
      <c r="I7" s="3"/>
      <c r="J7" s="3"/>
      <c r="L7" s="14">
        <f>20000+119000+300000+300000</f>
        <v>739000</v>
      </c>
    </row>
    <row r="8" spans="1:12">
      <c r="A8" s="18" t="s">
        <v>47</v>
      </c>
      <c r="B8" s="19"/>
      <c r="C8" s="3"/>
      <c r="D8" s="21"/>
      <c r="E8" s="3"/>
      <c r="F8" s="15" t="s">
        <v>12</v>
      </c>
      <c r="G8" s="17"/>
      <c r="H8" s="2"/>
      <c r="I8" s="3"/>
      <c r="J8" s="3"/>
      <c r="L8" s="14">
        <f>2000+300+1280+27.93+102.07+100+2350+900+750+6000+2000+70720+20472+4500+560+129+1500+4285+48000+1200</f>
        <v>167176</v>
      </c>
    </row>
    <row r="9" spans="1:12">
      <c r="A9" s="18" t="s">
        <v>48</v>
      </c>
      <c r="B9" s="19"/>
      <c r="C9" s="3">
        <v>10000</v>
      </c>
      <c r="D9" s="3">
        <v>1</v>
      </c>
      <c r="E9" s="3">
        <f>499500+C9</f>
        <v>509500</v>
      </c>
      <c r="F9" s="15" t="s">
        <v>49</v>
      </c>
      <c r="G9" s="17"/>
      <c r="H9" s="2">
        <v>9000</v>
      </c>
      <c r="I9" s="3">
        <v>1</v>
      </c>
      <c r="J9" s="3">
        <f>H9</f>
        <v>9000</v>
      </c>
      <c r="L9" s="14">
        <f>L8-H36</f>
        <v>-15455.059999999998</v>
      </c>
    </row>
    <row r="10" spans="1:12">
      <c r="A10" s="15" t="s">
        <v>33</v>
      </c>
      <c r="B10" s="17"/>
      <c r="C10" s="3">
        <v>10000</v>
      </c>
      <c r="D10" s="21">
        <v>1</v>
      </c>
      <c r="E10" s="3">
        <f>102500+C10</f>
        <v>112500</v>
      </c>
      <c r="F10" s="15" t="s">
        <v>26</v>
      </c>
      <c r="G10" s="17"/>
      <c r="H10" s="2"/>
      <c r="I10" s="3"/>
      <c r="J10" s="3"/>
    </row>
    <row r="11" spans="1:12">
      <c r="A11" s="15" t="s">
        <v>34</v>
      </c>
      <c r="B11" s="17"/>
      <c r="C11" s="3"/>
      <c r="D11" s="21"/>
      <c r="E11" s="3"/>
      <c r="F11" s="15" t="s">
        <v>13</v>
      </c>
      <c r="G11" s="17"/>
      <c r="H11" s="2"/>
      <c r="I11" s="3"/>
      <c r="J11" s="3"/>
    </row>
    <row r="12" spans="1:12">
      <c r="A12" s="15" t="s">
        <v>35</v>
      </c>
      <c r="B12" s="17"/>
      <c r="C12" s="3">
        <v>39200</v>
      </c>
      <c r="D12" s="3">
        <v>1</v>
      </c>
      <c r="E12" s="3">
        <f>55000+C12</f>
        <v>94200</v>
      </c>
      <c r="F12" s="12" t="s">
        <v>27</v>
      </c>
      <c r="G12" s="12"/>
      <c r="H12" s="2"/>
      <c r="I12" s="3"/>
      <c r="J12" s="3"/>
    </row>
    <row r="13" spans="1:12">
      <c r="A13" s="15" t="s">
        <v>36</v>
      </c>
      <c r="B13" s="17"/>
      <c r="C13" s="3"/>
      <c r="D13" s="3"/>
      <c r="E13" s="3">
        <v>9500</v>
      </c>
      <c r="F13" s="15" t="s">
        <v>14</v>
      </c>
      <c r="G13" s="17"/>
      <c r="H13" s="2">
        <v>53310</v>
      </c>
      <c r="I13" s="3">
        <v>1</v>
      </c>
      <c r="J13" s="3">
        <f>H13</f>
        <v>53310</v>
      </c>
    </row>
    <row r="14" spans="1:12">
      <c r="A14" s="15" t="s">
        <v>50</v>
      </c>
      <c r="B14" s="17"/>
      <c r="C14" s="3"/>
      <c r="D14" s="3"/>
      <c r="E14" s="3"/>
      <c r="F14" s="15" t="s">
        <v>15</v>
      </c>
      <c r="G14" s="17"/>
      <c r="H14" s="2"/>
      <c r="I14" s="3"/>
      <c r="J14" s="3"/>
    </row>
    <row r="15" spans="1:12">
      <c r="A15" s="15" t="s">
        <v>51</v>
      </c>
      <c r="B15" s="17"/>
      <c r="C15" s="3"/>
      <c r="D15" s="3"/>
      <c r="E15" s="3"/>
      <c r="F15" s="15" t="s">
        <v>37</v>
      </c>
      <c r="G15" s="22"/>
      <c r="H15" s="2"/>
      <c r="I15" s="3"/>
      <c r="J15" s="3"/>
    </row>
    <row r="16" spans="1:12">
      <c r="A16" s="15" t="s">
        <v>52</v>
      </c>
      <c r="B16" s="17"/>
      <c r="C16" s="3"/>
      <c r="D16" s="3"/>
      <c r="E16" s="3">
        <v>16457.5</v>
      </c>
      <c r="F16" s="12" t="s">
        <v>38</v>
      </c>
      <c r="G16" s="12"/>
      <c r="H16" s="2"/>
      <c r="I16" s="3"/>
      <c r="J16" s="3"/>
    </row>
    <row r="17" spans="1:12">
      <c r="A17" s="15" t="s">
        <v>53</v>
      </c>
      <c r="B17" s="17"/>
      <c r="C17" s="3"/>
      <c r="D17" s="3"/>
      <c r="E17" s="3">
        <v>2153</v>
      </c>
      <c r="F17" s="15" t="s">
        <v>54</v>
      </c>
      <c r="G17" s="17"/>
      <c r="H17" s="2"/>
      <c r="I17" s="3"/>
      <c r="J17" s="3">
        <v>6500</v>
      </c>
    </row>
    <row r="18" spans="1:12">
      <c r="A18" s="18" t="s">
        <v>55</v>
      </c>
      <c r="B18" s="19"/>
      <c r="C18" s="3"/>
      <c r="D18" s="3"/>
      <c r="E18" s="3"/>
      <c r="F18" s="12" t="s">
        <v>22</v>
      </c>
      <c r="G18" s="12"/>
      <c r="H18" s="2"/>
      <c r="I18" s="3"/>
      <c r="J18" s="3"/>
    </row>
    <row r="19" spans="1:12">
      <c r="A19" s="18" t="s">
        <v>56</v>
      </c>
      <c r="B19" s="19"/>
      <c r="C19" s="3"/>
      <c r="D19" s="3"/>
      <c r="E19" s="3">
        <v>40000</v>
      </c>
      <c r="F19" s="12" t="s">
        <v>28</v>
      </c>
      <c r="G19" s="12"/>
      <c r="H19" s="2">
        <f>47256+14726.25+4908.75+12573.33+6002.22+9224.25+9224.25</f>
        <v>103915.05</v>
      </c>
      <c r="I19" s="3">
        <v>7</v>
      </c>
      <c r="J19" s="3">
        <f>H19</f>
        <v>103915.05</v>
      </c>
    </row>
    <row r="20" spans="1:12">
      <c r="A20" s="23" t="s">
        <v>57</v>
      </c>
      <c r="B20" s="24"/>
      <c r="C20" s="3"/>
      <c r="D20" s="3"/>
      <c r="E20" s="3">
        <v>15102.4</v>
      </c>
      <c r="F20" s="12" t="s">
        <v>29</v>
      </c>
      <c r="G20" s="12"/>
      <c r="H20" s="2"/>
      <c r="I20" s="3"/>
      <c r="J20" s="3">
        <v>21562</v>
      </c>
    </row>
    <row r="21" spans="1:12">
      <c r="A21" s="23" t="s">
        <v>58</v>
      </c>
      <c r="B21" s="24"/>
      <c r="C21" s="3"/>
      <c r="D21" s="3"/>
      <c r="E21" s="3"/>
      <c r="F21" s="25" t="s">
        <v>23</v>
      </c>
      <c r="G21" s="7" t="s">
        <v>25</v>
      </c>
      <c r="H21" s="2"/>
      <c r="I21" s="3"/>
      <c r="J21" s="3">
        <v>151900</v>
      </c>
      <c r="L21" s="14">
        <f>3120+2080+3640+1040+1040</f>
        <v>10920</v>
      </c>
    </row>
    <row r="22" spans="1:12">
      <c r="A22" s="23" t="s">
        <v>59</v>
      </c>
      <c r="B22" s="24"/>
      <c r="C22" s="3"/>
      <c r="D22" s="3"/>
      <c r="E22" s="3"/>
      <c r="F22" s="26"/>
      <c r="G22" s="7" t="s">
        <v>16</v>
      </c>
      <c r="H22" s="2"/>
      <c r="I22" s="3"/>
      <c r="J22" s="3">
        <v>0</v>
      </c>
      <c r="L22" s="14">
        <f>1560+2080+1040+2600+2600</f>
        <v>9880</v>
      </c>
    </row>
    <row r="23" spans="1:12">
      <c r="A23" s="23" t="s">
        <v>60</v>
      </c>
      <c r="B23" s="24"/>
      <c r="C23" s="3"/>
      <c r="D23" s="3"/>
      <c r="E23" s="3"/>
      <c r="F23" s="26"/>
      <c r="G23" s="7" t="s">
        <v>30</v>
      </c>
      <c r="H23" s="2"/>
      <c r="I23" s="3"/>
      <c r="J23" s="3">
        <v>15900</v>
      </c>
      <c r="L23" s="14">
        <f>2600+1560+1040+2340+1040</f>
        <v>8580</v>
      </c>
    </row>
    <row r="24" spans="1:12">
      <c r="A24" s="23" t="s">
        <v>61</v>
      </c>
      <c r="B24" s="24"/>
      <c r="C24" s="3"/>
      <c r="D24" s="3"/>
      <c r="E24" s="3"/>
      <c r="F24" s="26"/>
      <c r="G24" s="7" t="s">
        <v>31</v>
      </c>
      <c r="H24" s="2">
        <v>14000</v>
      </c>
      <c r="I24" s="3">
        <v>1</v>
      </c>
      <c r="J24" s="3">
        <f>H24</f>
        <v>14000</v>
      </c>
      <c r="L24" s="14">
        <f>1300+2340+2340+780+1040</f>
        <v>7800</v>
      </c>
    </row>
    <row r="25" spans="1:12">
      <c r="A25" s="23" t="s">
        <v>62</v>
      </c>
      <c r="B25" s="24"/>
      <c r="C25" s="3"/>
      <c r="D25" s="3"/>
      <c r="E25" s="3">
        <v>36480</v>
      </c>
      <c r="F25" s="26"/>
      <c r="G25" s="7" t="s">
        <v>42</v>
      </c>
      <c r="H25" s="2"/>
      <c r="I25" s="3"/>
      <c r="J25" s="3">
        <v>3200</v>
      </c>
      <c r="L25" s="14">
        <f>1040+1040+2080+2340+3640</f>
        <v>10140</v>
      </c>
    </row>
    <row r="26" spans="1:12" ht="14.25">
      <c r="A26" s="23" t="s">
        <v>63</v>
      </c>
      <c r="B26" s="24"/>
      <c r="C26" s="3"/>
      <c r="D26" s="3"/>
      <c r="E26" s="3"/>
      <c r="F26" s="26"/>
      <c r="G26" s="7" t="s">
        <v>64</v>
      </c>
      <c r="H26" s="6"/>
      <c r="I26" s="27"/>
      <c r="J26" s="3"/>
      <c r="L26" s="14">
        <f>1040+1040+1040+2080+2080</f>
        <v>7280</v>
      </c>
    </row>
    <row r="27" spans="1:12">
      <c r="A27" s="23" t="s">
        <v>41</v>
      </c>
      <c r="B27" s="24"/>
      <c r="C27" s="3"/>
      <c r="D27" s="3"/>
      <c r="E27" s="3">
        <v>44700</v>
      </c>
      <c r="F27" s="26"/>
      <c r="G27" s="5" t="s">
        <v>65</v>
      </c>
      <c r="H27" s="6"/>
      <c r="I27" s="3"/>
      <c r="J27" s="3">
        <v>21500</v>
      </c>
    </row>
    <row r="28" spans="1:12">
      <c r="A28" s="23" t="s">
        <v>66</v>
      </c>
      <c r="B28" s="24"/>
      <c r="C28" s="3"/>
      <c r="D28" s="3"/>
      <c r="E28" s="3"/>
      <c r="F28" s="26"/>
      <c r="G28" s="7" t="s">
        <v>67</v>
      </c>
      <c r="H28" s="6"/>
      <c r="I28" s="3"/>
      <c r="J28" s="3">
        <v>7200</v>
      </c>
      <c r="L28" s="14">
        <f>2080+1560+520+520+520</f>
        <v>5200</v>
      </c>
    </row>
    <row r="29" spans="1:12">
      <c r="A29" s="23"/>
      <c r="B29" s="24"/>
      <c r="C29" s="3"/>
      <c r="D29" s="3"/>
      <c r="E29" s="3"/>
      <c r="F29" s="13" t="s">
        <v>24</v>
      </c>
      <c r="G29" s="7" t="s">
        <v>17</v>
      </c>
      <c r="H29" s="2"/>
      <c r="I29" s="3"/>
      <c r="J29" s="3">
        <v>500</v>
      </c>
      <c r="L29" s="14">
        <f>1040+1040+1560+2080+520+2600+1040+1040</f>
        <v>10920</v>
      </c>
    </row>
    <row r="30" spans="1:12">
      <c r="A30" s="23"/>
      <c r="B30" s="24"/>
      <c r="C30" s="3"/>
      <c r="D30" s="3"/>
      <c r="E30" s="3"/>
      <c r="F30" s="13"/>
      <c r="G30" s="28" t="s">
        <v>68</v>
      </c>
      <c r="H30" s="2"/>
      <c r="I30" s="3"/>
      <c r="J30" s="3"/>
    </row>
    <row r="31" spans="1:12">
      <c r="A31" s="23"/>
      <c r="B31" s="24"/>
      <c r="C31" s="3"/>
      <c r="D31" s="3"/>
      <c r="E31" s="3"/>
      <c r="F31" s="13"/>
      <c r="G31" s="28" t="s">
        <v>39</v>
      </c>
      <c r="H31" s="2"/>
      <c r="I31" s="3"/>
      <c r="J31" s="3"/>
    </row>
    <row r="32" spans="1:12">
      <c r="A32" s="29"/>
      <c r="B32" s="30"/>
      <c r="C32" s="3"/>
      <c r="D32" s="3"/>
      <c r="E32" s="3"/>
      <c r="F32" s="13"/>
      <c r="G32" s="28" t="s">
        <v>69</v>
      </c>
      <c r="H32" s="2"/>
      <c r="I32" s="3"/>
      <c r="J32" s="3">
        <v>2000</v>
      </c>
    </row>
    <row r="33" spans="1:10">
      <c r="A33" s="29"/>
      <c r="B33" s="30"/>
      <c r="C33" s="3"/>
      <c r="D33" s="3"/>
      <c r="E33" s="3"/>
      <c r="F33" s="13"/>
      <c r="G33" s="7" t="s">
        <v>70</v>
      </c>
      <c r="H33" s="2"/>
      <c r="I33" s="3"/>
      <c r="J33" s="3"/>
    </row>
    <row r="34" spans="1:10">
      <c r="A34" s="29"/>
      <c r="B34" s="30"/>
      <c r="C34" s="3"/>
      <c r="D34" s="3"/>
      <c r="E34" s="3"/>
      <c r="F34" s="31" t="s">
        <v>40</v>
      </c>
      <c r="G34" s="31"/>
      <c r="H34" s="2"/>
      <c r="I34" s="3"/>
      <c r="J34" s="3">
        <v>21500</v>
      </c>
    </row>
    <row r="35" spans="1:10">
      <c r="A35" s="29"/>
      <c r="B35" s="30"/>
      <c r="C35" s="3"/>
      <c r="D35" s="3"/>
      <c r="E35" s="3"/>
      <c r="F35" s="32" t="s">
        <v>66</v>
      </c>
      <c r="G35" s="33"/>
      <c r="H35" s="2"/>
      <c r="I35" s="3"/>
      <c r="J35" s="3"/>
    </row>
    <row r="36" spans="1:10">
      <c r="A36" s="15" t="s">
        <v>18</v>
      </c>
      <c r="B36" s="17"/>
      <c r="C36" s="3">
        <f>SUM(C6:C33)</f>
        <v>59200</v>
      </c>
      <c r="D36" s="3">
        <f>SUM(D6:D33)</f>
        <v>3</v>
      </c>
      <c r="E36" s="3">
        <f>SUM(E6:E35)</f>
        <v>904392.9</v>
      </c>
      <c r="F36" s="15" t="s">
        <v>19</v>
      </c>
      <c r="G36" s="17"/>
      <c r="H36" s="2">
        <f>SUM(H5:H35)</f>
        <v>182631.06</v>
      </c>
      <c r="I36" s="3">
        <f>SUM(I5:I35)</f>
        <v>15</v>
      </c>
      <c r="J36" s="3">
        <f>SUM(J5:J35)</f>
        <v>458753.06</v>
      </c>
    </row>
    <row r="37" spans="1:10">
      <c r="A37" s="18" t="s">
        <v>20</v>
      </c>
      <c r="B37" s="19"/>
      <c r="C37" s="15">
        <f>C5+C36</f>
        <v>4254390.97</v>
      </c>
      <c r="D37" s="16"/>
      <c r="E37" s="17"/>
      <c r="F37" s="12" t="s">
        <v>21</v>
      </c>
      <c r="G37" s="12"/>
      <c r="H37" s="15">
        <f>C37-H36</f>
        <v>4071759.9099999997</v>
      </c>
      <c r="I37" s="16"/>
      <c r="J37" s="17"/>
    </row>
    <row r="39" spans="1:10" ht="14.25">
      <c r="G39" s="8" t="s">
        <v>43</v>
      </c>
      <c r="H39" s="9">
        <v>2200000</v>
      </c>
    </row>
    <row r="40" spans="1:10" ht="14.25">
      <c r="G40" s="8" t="s">
        <v>43</v>
      </c>
      <c r="H40" s="1">
        <v>280000</v>
      </c>
    </row>
    <row r="41" spans="1:10" ht="14.25">
      <c r="G41" s="8" t="s">
        <v>43</v>
      </c>
      <c r="H41" s="1">
        <f>SUM(H39:H40)</f>
        <v>2480000</v>
      </c>
    </row>
  </sheetData>
  <mergeCells count="59">
    <mergeCell ref="H37:J37"/>
    <mergeCell ref="F35:G35"/>
    <mergeCell ref="A36:B36"/>
    <mergeCell ref="F36:G36"/>
    <mergeCell ref="A37:B37"/>
    <mergeCell ref="C37:E37"/>
    <mergeCell ref="F37:G37"/>
    <mergeCell ref="A28:B28"/>
    <mergeCell ref="A29:B29"/>
    <mergeCell ref="F29:F33"/>
    <mergeCell ref="A30:B30"/>
    <mergeCell ref="A31:B31"/>
    <mergeCell ref="F34:G34"/>
    <mergeCell ref="A20:B20"/>
    <mergeCell ref="F20:G20"/>
    <mergeCell ref="A21:B21"/>
    <mergeCell ref="F21:F28"/>
    <mergeCell ref="A22:B22"/>
    <mergeCell ref="A23:B23"/>
    <mergeCell ref="A24:B24"/>
    <mergeCell ref="A25:B25"/>
    <mergeCell ref="A26:B26"/>
    <mergeCell ref="A27:B27"/>
    <mergeCell ref="A17:B17"/>
    <mergeCell ref="F17:G17"/>
    <mergeCell ref="A18:B18"/>
    <mergeCell ref="F18:G18"/>
    <mergeCell ref="A19:B19"/>
    <mergeCell ref="F19:G19"/>
    <mergeCell ref="A14:B14"/>
    <mergeCell ref="F14:G14"/>
    <mergeCell ref="A15:B15"/>
    <mergeCell ref="F15:G15"/>
    <mergeCell ref="A16:B16"/>
    <mergeCell ref="F16:G16"/>
    <mergeCell ref="A11:B11"/>
    <mergeCell ref="F11:G11"/>
    <mergeCell ref="A12:B12"/>
    <mergeCell ref="F12:G12"/>
    <mergeCell ref="A13:B13"/>
    <mergeCell ref="F13:G13"/>
    <mergeCell ref="A8:B8"/>
    <mergeCell ref="F8:G8"/>
    <mergeCell ref="A9:B9"/>
    <mergeCell ref="F9:G9"/>
    <mergeCell ref="A10:B10"/>
    <mergeCell ref="F10:G10"/>
    <mergeCell ref="A5:B5"/>
    <mergeCell ref="F5:G5"/>
    <mergeCell ref="A6:B6"/>
    <mergeCell ref="F6:G6"/>
    <mergeCell ref="A7:B7"/>
    <mergeCell ref="F7:G7"/>
    <mergeCell ref="A1:J1"/>
    <mergeCell ref="A2:J2"/>
    <mergeCell ref="A3:E3"/>
    <mergeCell ref="F3:J3"/>
    <mergeCell ref="A4:B4"/>
    <mergeCell ref="F4:G4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K43" sqref="K43"/>
    </sheetView>
  </sheetViews>
  <sheetFormatPr defaultRowHeight="13.5"/>
  <cols>
    <col min="1" max="7" width="9" style="14"/>
    <col min="8" max="8" width="9" style="1"/>
    <col min="9" max="11" width="9" style="14"/>
    <col min="12" max="12" width="0" style="14" hidden="1" customWidth="1"/>
    <col min="13" max="16384" width="9" style="14"/>
  </cols>
  <sheetData>
    <row r="1" spans="1:12" ht="25.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>
      <c r="A2" s="11" t="s">
        <v>77</v>
      </c>
      <c r="B2" s="11"/>
      <c r="C2" s="11"/>
      <c r="D2" s="11"/>
      <c r="E2" s="11"/>
      <c r="F2" s="11"/>
      <c r="G2" s="11"/>
      <c r="H2" s="11"/>
      <c r="I2" s="11"/>
      <c r="J2" s="11"/>
    </row>
    <row r="3" spans="1:12">
      <c r="A3" s="15" t="s">
        <v>1</v>
      </c>
      <c r="B3" s="16"/>
      <c r="C3" s="16"/>
      <c r="D3" s="16"/>
      <c r="E3" s="17"/>
      <c r="F3" s="15" t="s">
        <v>2</v>
      </c>
      <c r="G3" s="16"/>
      <c r="H3" s="16"/>
      <c r="I3" s="16"/>
      <c r="J3" s="17"/>
    </row>
    <row r="4" spans="1:12">
      <c r="A4" s="18" t="s">
        <v>3</v>
      </c>
      <c r="B4" s="19"/>
      <c r="C4" s="3" t="s">
        <v>4</v>
      </c>
      <c r="D4" s="4" t="s">
        <v>5</v>
      </c>
      <c r="E4" s="3" t="s">
        <v>6</v>
      </c>
      <c r="F4" s="18" t="s">
        <v>7</v>
      </c>
      <c r="G4" s="19"/>
      <c r="H4" s="2" t="s">
        <v>4</v>
      </c>
      <c r="I4" s="4" t="s">
        <v>5</v>
      </c>
      <c r="J4" s="3" t="s">
        <v>6</v>
      </c>
    </row>
    <row r="5" spans="1:12">
      <c r="A5" s="18" t="s">
        <v>8</v>
      </c>
      <c r="B5" s="19"/>
      <c r="C5" s="20">
        <v>4071759.9099999997</v>
      </c>
      <c r="D5" s="20"/>
      <c r="E5" s="20"/>
      <c r="F5" s="15" t="s">
        <v>9</v>
      </c>
      <c r="G5" s="17"/>
      <c r="H5" s="2">
        <f>80+88+90.98+22.7+178.97+58</f>
        <v>518.65</v>
      </c>
      <c r="I5" s="3">
        <v>1</v>
      </c>
      <c r="J5" s="3">
        <f>24760+H5</f>
        <v>25278.65</v>
      </c>
    </row>
    <row r="6" spans="1:12">
      <c r="A6" s="15" t="s">
        <v>45</v>
      </c>
      <c r="B6" s="17"/>
      <c r="C6" s="3"/>
      <c r="D6" s="3"/>
      <c r="E6" s="3">
        <v>23800</v>
      </c>
      <c r="F6" s="15" t="s">
        <v>10</v>
      </c>
      <c r="G6" s="17"/>
      <c r="H6" s="2"/>
      <c r="I6" s="3"/>
      <c r="J6" s="3">
        <v>2006.0099999999998</v>
      </c>
    </row>
    <row r="7" spans="1:12">
      <c r="A7" s="15" t="s">
        <v>46</v>
      </c>
      <c r="B7" s="17"/>
      <c r="C7" s="3"/>
      <c r="D7" s="3"/>
      <c r="E7" s="3"/>
      <c r="F7" s="15" t="s">
        <v>11</v>
      </c>
      <c r="G7" s="17"/>
      <c r="H7" s="2"/>
      <c r="I7" s="3"/>
      <c r="J7" s="3"/>
      <c r="L7" s="14">
        <f>20000+119000+300000+300000</f>
        <v>739000</v>
      </c>
    </row>
    <row r="8" spans="1:12">
      <c r="A8" s="18" t="s">
        <v>47</v>
      </c>
      <c r="B8" s="19"/>
      <c r="C8" s="3"/>
      <c r="D8" s="21"/>
      <c r="E8" s="3"/>
      <c r="F8" s="15" t="s">
        <v>12</v>
      </c>
      <c r="G8" s="17"/>
      <c r="H8" s="2"/>
      <c r="I8" s="3"/>
      <c r="J8" s="3"/>
      <c r="L8" s="14">
        <f>2000+300+1280+27.93+102.07+100+2350+900+750+6000+2000+70720+20472+4500+560+129+1500+4285+48000+1200</f>
        <v>167176</v>
      </c>
    </row>
    <row r="9" spans="1:12">
      <c r="A9" s="18" t="s">
        <v>48</v>
      </c>
      <c r="B9" s="19"/>
      <c r="C9" s="3"/>
      <c r="D9" s="3"/>
      <c r="E9" s="3">
        <v>509500</v>
      </c>
      <c r="F9" s="15" t="s">
        <v>49</v>
      </c>
      <c r="G9" s="17"/>
      <c r="H9" s="2"/>
      <c r="I9" s="3"/>
      <c r="J9" s="3">
        <v>9000</v>
      </c>
      <c r="L9" s="14">
        <f>L8-H36</f>
        <v>98772.45</v>
      </c>
    </row>
    <row r="10" spans="1:12">
      <c r="A10" s="15" t="s">
        <v>33</v>
      </c>
      <c r="B10" s="17"/>
      <c r="C10" s="3">
        <v>4800</v>
      </c>
      <c r="D10" s="21">
        <v>1</v>
      </c>
      <c r="E10" s="3">
        <v>112500</v>
      </c>
      <c r="F10" s="15" t="s">
        <v>26</v>
      </c>
      <c r="G10" s="17"/>
      <c r="H10" s="2"/>
      <c r="I10" s="3"/>
      <c r="J10" s="3"/>
    </row>
    <row r="11" spans="1:12">
      <c r="A11" s="15" t="s">
        <v>34</v>
      </c>
      <c r="B11" s="17"/>
      <c r="C11" s="3"/>
      <c r="D11" s="21"/>
      <c r="E11" s="3"/>
      <c r="F11" s="15" t="s">
        <v>13</v>
      </c>
      <c r="G11" s="17"/>
      <c r="H11" s="2"/>
      <c r="I11" s="3"/>
      <c r="J11" s="3"/>
    </row>
    <row r="12" spans="1:12">
      <c r="A12" s="15" t="s">
        <v>35</v>
      </c>
      <c r="B12" s="17"/>
      <c r="C12" s="3"/>
      <c r="D12" s="3"/>
      <c r="E12" s="3">
        <v>94200</v>
      </c>
      <c r="F12" s="12" t="s">
        <v>27</v>
      </c>
      <c r="G12" s="12"/>
      <c r="H12" s="2"/>
      <c r="I12" s="3"/>
      <c r="J12" s="3"/>
    </row>
    <row r="13" spans="1:12">
      <c r="A13" s="15" t="s">
        <v>36</v>
      </c>
      <c r="B13" s="17"/>
      <c r="C13" s="3"/>
      <c r="D13" s="3"/>
      <c r="E13" s="3">
        <v>9500</v>
      </c>
      <c r="F13" s="15" t="s">
        <v>14</v>
      </c>
      <c r="G13" s="17"/>
      <c r="H13" s="2"/>
      <c r="I13" s="3"/>
      <c r="J13" s="3">
        <v>53310</v>
      </c>
    </row>
    <row r="14" spans="1:12">
      <c r="A14" s="15" t="s">
        <v>50</v>
      </c>
      <c r="B14" s="17"/>
      <c r="C14" s="3"/>
      <c r="D14" s="3"/>
      <c r="E14" s="3"/>
      <c r="F14" s="15" t="s">
        <v>15</v>
      </c>
      <c r="G14" s="17"/>
      <c r="H14" s="2"/>
      <c r="I14" s="3"/>
      <c r="J14" s="3"/>
    </row>
    <row r="15" spans="1:12">
      <c r="A15" s="15" t="s">
        <v>51</v>
      </c>
      <c r="B15" s="17"/>
      <c r="C15" s="3"/>
      <c r="D15" s="3"/>
      <c r="E15" s="3"/>
      <c r="F15" s="15" t="s">
        <v>37</v>
      </c>
      <c r="G15" s="22"/>
      <c r="H15" s="2"/>
      <c r="I15" s="3"/>
      <c r="J15" s="3"/>
    </row>
    <row r="16" spans="1:12">
      <c r="A16" s="15" t="s">
        <v>52</v>
      </c>
      <c r="B16" s="17"/>
      <c r="C16" s="3"/>
      <c r="D16" s="3"/>
      <c r="E16" s="3">
        <v>16457.5</v>
      </c>
      <c r="F16" s="12" t="s">
        <v>38</v>
      </c>
      <c r="G16" s="12"/>
      <c r="H16" s="2"/>
      <c r="I16" s="3"/>
      <c r="J16" s="3"/>
    </row>
    <row r="17" spans="1:12">
      <c r="A17" s="15" t="s">
        <v>53</v>
      </c>
      <c r="B17" s="17"/>
      <c r="C17" s="3"/>
      <c r="D17" s="3"/>
      <c r="E17" s="3">
        <v>2153</v>
      </c>
      <c r="F17" s="15" t="s">
        <v>54</v>
      </c>
      <c r="G17" s="17"/>
      <c r="H17" s="2"/>
      <c r="I17" s="3"/>
      <c r="J17" s="3">
        <v>6500</v>
      </c>
    </row>
    <row r="18" spans="1:12">
      <c r="A18" s="18" t="s">
        <v>55</v>
      </c>
      <c r="B18" s="19"/>
      <c r="C18" s="3"/>
      <c r="D18" s="3"/>
      <c r="E18" s="3"/>
      <c r="F18" s="12" t="s">
        <v>22</v>
      </c>
      <c r="G18" s="12"/>
      <c r="H18" s="2"/>
      <c r="I18" s="3"/>
      <c r="J18" s="3"/>
    </row>
    <row r="19" spans="1:12">
      <c r="A19" s="18" t="s">
        <v>56</v>
      </c>
      <c r="B19" s="19"/>
      <c r="C19" s="3"/>
      <c r="D19" s="3"/>
      <c r="E19" s="3">
        <v>40000</v>
      </c>
      <c r="F19" s="12" t="s">
        <v>28</v>
      </c>
      <c r="G19" s="12"/>
      <c r="H19" s="2">
        <f>9224.25*2+4908.75*2</f>
        <v>28266</v>
      </c>
      <c r="I19" s="3">
        <v>4</v>
      </c>
      <c r="J19" s="3">
        <f>103915.05+H19</f>
        <v>132181.04999999999</v>
      </c>
    </row>
    <row r="20" spans="1:12">
      <c r="A20" s="23" t="s">
        <v>57</v>
      </c>
      <c r="B20" s="24"/>
      <c r="C20" s="3"/>
      <c r="D20" s="3"/>
      <c r="E20" s="3">
        <v>15102.4</v>
      </c>
      <c r="F20" s="12" t="s">
        <v>29</v>
      </c>
      <c r="G20" s="12"/>
      <c r="H20" s="2"/>
      <c r="I20" s="3"/>
      <c r="J20" s="3">
        <v>21562</v>
      </c>
    </row>
    <row r="21" spans="1:12">
      <c r="A21" s="23" t="s">
        <v>58</v>
      </c>
      <c r="B21" s="24"/>
      <c r="C21" s="3"/>
      <c r="D21" s="3"/>
      <c r="E21" s="3"/>
      <c r="F21" s="25" t="s">
        <v>23</v>
      </c>
      <c r="G21" s="7" t="s">
        <v>25</v>
      </c>
      <c r="H21" s="2">
        <f>649.9+25800</f>
        <v>26449.9</v>
      </c>
      <c r="I21" s="3">
        <v>2</v>
      </c>
      <c r="J21" s="3">
        <f>151900+H21</f>
        <v>178349.9</v>
      </c>
      <c r="L21" s="14">
        <f>3120+2080+3640+1040+1040</f>
        <v>10920</v>
      </c>
    </row>
    <row r="22" spans="1:12">
      <c r="A22" s="23" t="s">
        <v>59</v>
      </c>
      <c r="B22" s="24"/>
      <c r="C22" s="3"/>
      <c r="D22" s="3"/>
      <c r="E22" s="3"/>
      <c r="F22" s="26"/>
      <c r="G22" s="7" t="s">
        <v>16</v>
      </c>
      <c r="H22" s="2"/>
      <c r="I22" s="3"/>
      <c r="J22" s="3">
        <v>0</v>
      </c>
      <c r="L22" s="14">
        <f>1560+2080+1040+2600+2600</f>
        <v>9880</v>
      </c>
    </row>
    <row r="23" spans="1:12">
      <c r="A23" s="23" t="s">
        <v>60</v>
      </c>
      <c r="B23" s="24"/>
      <c r="C23" s="3"/>
      <c r="D23" s="3"/>
      <c r="E23" s="3"/>
      <c r="F23" s="26"/>
      <c r="G23" s="7" t="s">
        <v>30</v>
      </c>
      <c r="H23" s="2">
        <v>2659</v>
      </c>
      <c r="I23" s="3">
        <v>1</v>
      </c>
      <c r="J23" s="3">
        <f>15900+H23</f>
        <v>18559</v>
      </c>
      <c r="L23" s="14">
        <f>2600+1560+1040+2340+1040</f>
        <v>8580</v>
      </c>
    </row>
    <row r="24" spans="1:12">
      <c r="A24" s="23" t="s">
        <v>61</v>
      </c>
      <c r="B24" s="24"/>
      <c r="C24" s="3"/>
      <c r="D24" s="3"/>
      <c r="E24" s="3"/>
      <c r="F24" s="26"/>
      <c r="G24" s="7" t="s">
        <v>31</v>
      </c>
      <c r="H24" s="2"/>
      <c r="I24" s="3"/>
      <c r="J24" s="3">
        <v>14000</v>
      </c>
      <c r="L24" s="14">
        <f>1300+2340+2340+780+1040</f>
        <v>7800</v>
      </c>
    </row>
    <row r="25" spans="1:12">
      <c r="A25" s="23" t="s">
        <v>62</v>
      </c>
      <c r="B25" s="24"/>
      <c r="C25" s="3"/>
      <c r="D25" s="3"/>
      <c r="E25" s="3">
        <v>36480</v>
      </c>
      <c r="F25" s="26"/>
      <c r="G25" s="7" t="s">
        <v>42</v>
      </c>
      <c r="H25" s="2"/>
      <c r="I25" s="3"/>
      <c r="J25" s="3">
        <v>3200</v>
      </c>
      <c r="L25" s="14">
        <f>1040+1040+2080+2340+3640</f>
        <v>10140</v>
      </c>
    </row>
    <row r="26" spans="1:12" ht="14.25">
      <c r="A26" s="23" t="s">
        <v>63</v>
      </c>
      <c r="B26" s="24"/>
      <c r="C26" s="3"/>
      <c r="D26" s="3"/>
      <c r="E26" s="3"/>
      <c r="F26" s="26"/>
      <c r="G26" s="7" t="s">
        <v>64</v>
      </c>
      <c r="H26" s="6"/>
      <c r="I26" s="27"/>
      <c r="J26" s="3"/>
      <c r="L26" s="14">
        <f>1040+1040+1040+2080+2080</f>
        <v>7280</v>
      </c>
    </row>
    <row r="27" spans="1:12">
      <c r="A27" s="23" t="s">
        <v>41</v>
      </c>
      <c r="B27" s="24"/>
      <c r="C27" s="3"/>
      <c r="D27" s="3"/>
      <c r="E27" s="3">
        <v>44700</v>
      </c>
      <c r="F27" s="26"/>
      <c r="G27" s="5" t="s">
        <v>65</v>
      </c>
      <c r="H27" s="6"/>
      <c r="I27" s="3"/>
      <c r="J27" s="3">
        <v>21500</v>
      </c>
    </row>
    <row r="28" spans="1:12">
      <c r="A28" s="23" t="s">
        <v>66</v>
      </c>
      <c r="B28" s="24"/>
      <c r="C28" s="3"/>
      <c r="D28" s="3"/>
      <c r="E28" s="3"/>
      <c r="F28" s="26"/>
      <c r="G28" s="7" t="s">
        <v>67</v>
      </c>
      <c r="H28" s="6"/>
      <c r="I28" s="3"/>
      <c r="J28" s="3">
        <v>7200</v>
      </c>
      <c r="L28" s="14">
        <f>2080+1560+520+520+520</f>
        <v>5200</v>
      </c>
    </row>
    <row r="29" spans="1:12">
      <c r="A29" s="23"/>
      <c r="B29" s="24"/>
      <c r="C29" s="3"/>
      <c r="D29" s="3"/>
      <c r="E29" s="3"/>
      <c r="F29" s="13" t="s">
        <v>24</v>
      </c>
      <c r="G29" s="7" t="s">
        <v>17</v>
      </c>
      <c r="H29" s="2">
        <f>300+500+500+600</f>
        <v>1900</v>
      </c>
      <c r="I29" s="3">
        <v>4</v>
      </c>
      <c r="J29" s="3">
        <f>500+H29</f>
        <v>2400</v>
      </c>
      <c r="L29" s="14">
        <f>1040+1040+1560+2080+520+2600+1040+1040</f>
        <v>10920</v>
      </c>
    </row>
    <row r="30" spans="1:12">
      <c r="A30" s="23"/>
      <c r="B30" s="24"/>
      <c r="C30" s="3"/>
      <c r="D30" s="3"/>
      <c r="E30" s="3"/>
      <c r="F30" s="13"/>
      <c r="G30" s="28" t="s">
        <v>68</v>
      </c>
      <c r="H30" s="2"/>
      <c r="I30" s="3"/>
      <c r="J30" s="3"/>
    </row>
    <row r="31" spans="1:12">
      <c r="A31" s="23"/>
      <c r="B31" s="24"/>
      <c r="C31" s="3"/>
      <c r="D31" s="3"/>
      <c r="E31" s="3"/>
      <c r="F31" s="13"/>
      <c r="G31" s="28" t="s">
        <v>39</v>
      </c>
      <c r="H31" s="2"/>
      <c r="I31" s="3"/>
      <c r="J31" s="3"/>
    </row>
    <row r="32" spans="1:12">
      <c r="A32" s="29"/>
      <c r="B32" s="30"/>
      <c r="C32" s="3"/>
      <c r="D32" s="3"/>
      <c r="E32" s="3"/>
      <c r="F32" s="13"/>
      <c r="G32" s="28" t="s">
        <v>69</v>
      </c>
      <c r="H32" s="2"/>
      <c r="I32" s="3"/>
      <c r="J32" s="3">
        <v>2000</v>
      </c>
    </row>
    <row r="33" spans="1:10">
      <c r="A33" s="29"/>
      <c r="B33" s="30"/>
      <c r="C33" s="3"/>
      <c r="D33" s="3"/>
      <c r="E33" s="3"/>
      <c r="F33" s="13"/>
      <c r="G33" s="7" t="s">
        <v>70</v>
      </c>
      <c r="H33" s="2"/>
      <c r="I33" s="3"/>
      <c r="J33" s="3"/>
    </row>
    <row r="34" spans="1:10">
      <c r="A34" s="29"/>
      <c r="B34" s="30"/>
      <c r="C34" s="3"/>
      <c r="D34" s="3"/>
      <c r="E34" s="3"/>
      <c r="F34" s="31" t="s">
        <v>40</v>
      </c>
      <c r="G34" s="31"/>
      <c r="H34" s="2">
        <f>8610</f>
        <v>8610</v>
      </c>
      <c r="I34" s="3">
        <v>3</v>
      </c>
      <c r="J34" s="3">
        <f>21500+H34</f>
        <v>30110</v>
      </c>
    </row>
    <row r="35" spans="1:10">
      <c r="A35" s="29"/>
      <c r="B35" s="30"/>
      <c r="C35" s="3"/>
      <c r="D35" s="3"/>
      <c r="E35" s="3"/>
      <c r="F35" s="32" t="s">
        <v>66</v>
      </c>
      <c r="G35" s="33"/>
      <c r="H35" s="2"/>
      <c r="I35" s="3"/>
      <c r="J35" s="3"/>
    </row>
    <row r="36" spans="1:10">
      <c r="A36" s="15" t="s">
        <v>18</v>
      </c>
      <c r="B36" s="17"/>
      <c r="C36" s="3">
        <f>SUM(C6:C33)</f>
        <v>4800</v>
      </c>
      <c r="D36" s="3">
        <f>SUM(D6:D33)</f>
        <v>1</v>
      </c>
      <c r="E36" s="3">
        <f>SUM(E6:E35)</f>
        <v>904392.9</v>
      </c>
      <c r="F36" s="15" t="s">
        <v>19</v>
      </c>
      <c r="G36" s="17"/>
      <c r="H36" s="2">
        <f>SUM(H5:H35)</f>
        <v>68403.55</v>
      </c>
      <c r="I36" s="3">
        <f>SUM(I5:I35)</f>
        <v>15</v>
      </c>
      <c r="J36" s="3">
        <f>SUM(J5:J35)</f>
        <v>527156.61</v>
      </c>
    </row>
    <row r="37" spans="1:10">
      <c r="A37" s="18" t="s">
        <v>20</v>
      </c>
      <c r="B37" s="19"/>
      <c r="C37" s="15">
        <f>C5+C36</f>
        <v>4076559.9099999997</v>
      </c>
      <c r="D37" s="16"/>
      <c r="E37" s="17"/>
      <c r="F37" s="12" t="s">
        <v>21</v>
      </c>
      <c r="G37" s="12"/>
      <c r="H37" s="15">
        <f>C37-H36</f>
        <v>4008156.36</v>
      </c>
      <c r="I37" s="16"/>
      <c r="J37" s="17"/>
    </row>
    <row r="39" spans="1:10" ht="14.25">
      <c r="G39" s="8" t="s">
        <v>43</v>
      </c>
      <c r="H39" s="9">
        <v>2200000</v>
      </c>
    </row>
    <row r="40" spans="1:10" ht="14.25">
      <c r="G40" s="8" t="s">
        <v>43</v>
      </c>
      <c r="H40" s="1">
        <v>280000</v>
      </c>
    </row>
    <row r="41" spans="1:10" ht="14.25">
      <c r="G41" s="8" t="s">
        <v>43</v>
      </c>
      <c r="H41" s="1">
        <f>SUM(H39:H40)</f>
        <v>2480000</v>
      </c>
    </row>
  </sheetData>
  <mergeCells count="59">
    <mergeCell ref="H37:J37"/>
    <mergeCell ref="F35:G35"/>
    <mergeCell ref="A36:B36"/>
    <mergeCell ref="F36:G36"/>
    <mergeCell ref="A37:B37"/>
    <mergeCell ref="C37:E37"/>
    <mergeCell ref="F37:G37"/>
    <mergeCell ref="A28:B28"/>
    <mergeCell ref="A29:B29"/>
    <mergeCell ref="F29:F33"/>
    <mergeCell ref="A30:B30"/>
    <mergeCell ref="A31:B31"/>
    <mergeCell ref="F34:G34"/>
    <mergeCell ref="A20:B20"/>
    <mergeCell ref="F20:G20"/>
    <mergeCell ref="A21:B21"/>
    <mergeCell ref="F21:F28"/>
    <mergeCell ref="A22:B22"/>
    <mergeCell ref="A23:B23"/>
    <mergeCell ref="A24:B24"/>
    <mergeCell ref="A25:B25"/>
    <mergeCell ref="A26:B26"/>
    <mergeCell ref="A27:B27"/>
    <mergeCell ref="A17:B17"/>
    <mergeCell ref="F17:G17"/>
    <mergeCell ref="A18:B18"/>
    <mergeCell ref="F18:G18"/>
    <mergeCell ref="A19:B19"/>
    <mergeCell ref="F19:G19"/>
    <mergeCell ref="A14:B14"/>
    <mergeCell ref="F14:G14"/>
    <mergeCell ref="A15:B15"/>
    <mergeCell ref="F15:G15"/>
    <mergeCell ref="A16:B16"/>
    <mergeCell ref="F16:G16"/>
    <mergeCell ref="A11:B11"/>
    <mergeCell ref="F11:G11"/>
    <mergeCell ref="A12:B12"/>
    <mergeCell ref="F12:G12"/>
    <mergeCell ref="A13:B13"/>
    <mergeCell ref="F13:G13"/>
    <mergeCell ref="A8:B8"/>
    <mergeCell ref="F8:G8"/>
    <mergeCell ref="A9:B9"/>
    <mergeCell ref="F9:G9"/>
    <mergeCell ref="A10:B10"/>
    <mergeCell ref="F10:G10"/>
    <mergeCell ref="A5:B5"/>
    <mergeCell ref="F5:G5"/>
    <mergeCell ref="A6:B6"/>
    <mergeCell ref="F6:G6"/>
    <mergeCell ref="A7:B7"/>
    <mergeCell ref="F7:G7"/>
    <mergeCell ref="A1:J1"/>
    <mergeCell ref="A2:J2"/>
    <mergeCell ref="A3:E3"/>
    <mergeCell ref="F3:J3"/>
    <mergeCell ref="A4:B4"/>
    <mergeCell ref="F4:G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1-2.</vt:lpstr>
      <vt:lpstr>3-4</vt:lpstr>
      <vt:lpstr>5-6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2022-06-30T03:16:25Z</dcterms:created>
  <dcterms:modified xsi:type="dcterms:W3CDTF">2022-07-13T08:17:15Z</dcterms:modified>
</cp:coreProperties>
</file>