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<sst xmlns="http://schemas.openxmlformats.org/spreadsheetml/2006/main" count="67" uniqueCount="64">
  <si>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t>村、社区资金收支情况表</t>
  </si>
  <si>
    <t>填报单位：应山街道办事处许家井社区      时间：2024.2.29                  单位：元、张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</si>
  <si>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</si>
  <si>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</si>
  <si>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</si>
  <si>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</si>
  <si>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</si>
  <si>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</si>
  <si>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</si>
  <si>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本季金额</t>
  </si>
  <si>
    <t>上期余额</t>
  </si>
  <si>
    <t>1.办公费</t>
  </si>
  <si>
    <t>1.土地补偿款</t>
  </si>
  <si>
    <t>2.水电费</t>
  </si>
  <si>
    <t>2.党建经费</t>
  </si>
  <si>
    <t>3.报刊订阅读费</t>
  </si>
  <si>
    <t>3.上级补助工作经费</t>
  </si>
  <si>
    <t>福利费</t>
  </si>
  <si>
    <t>4.财政转移收入</t>
  </si>
  <si>
    <t>6.网络通信费</t>
  </si>
  <si>
    <t>5.维稳经费</t>
  </si>
  <si>
    <t>7.维修费</t>
  </si>
  <si>
    <t>6.基础设施建设</t>
  </si>
  <si>
    <t>8.社保费用</t>
  </si>
  <si>
    <t>7.招工经费</t>
  </si>
  <si>
    <t>工会经费支出</t>
  </si>
  <si>
    <t>工会经费</t>
  </si>
  <si>
    <t>9.干部工资及补助</t>
  </si>
  <si>
    <t>10.公益岗位补贴</t>
  </si>
  <si>
    <t>12.老干部工资及补助</t>
  </si>
  <si>
    <t>11.利息收入</t>
  </si>
  <si>
    <t>13.固定资产</t>
  </si>
  <si>
    <t>12.其他</t>
  </si>
  <si>
    <t>15.土地补偿费</t>
  </si>
  <si>
    <t>13.社保个人部分</t>
  </si>
  <si>
    <t>旱厕拆除支出</t>
  </si>
  <si>
    <t>14.仓储、厂房、学校 门面等出租收入</t>
  </si>
  <si>
    <t>16.   其他   支出</t>
  </si>
  <si>
    <t>①村容整治</t>
  </si>
  <si>
    <t>墓地收入</t>
  </si>
  <si>
    <t>②社区建设</t>
  </si>
  <si>
    <t>环境整治</t>
  </si>
  <si>
    <t>③社区宣传费</t>
  </si>
  <si>
    <t>红色物业</t>
  </si>
  <si>
    <t>④维稳费用</t>
  </si>
  <si>
    <t>社区共驻共建</t>
  </si>
  <si>
    <t>⑤森林防火</t>
  </si>
  <si>
    <t>森林管护资金</t>
  </si>
  <si>
    <t>⑥临时人员工资</t>
  </si>
  <si>
    <t>树木治理</t>
  </si>
  <si>
    <t>⑦招工费用</t>
  </si>
  <si>
    <t>创卫经费</t>
  </si>
  <si>
    <t>退役军人</t>
  </si>
  <si>
    <t>⑧其他</t>
  </si>
  <si>
    <t>①困难户的支出</t>
  </si>
  <si>
    <t>文娱体育活动支出</t>
  </si>
  <si>
    <t>③救灾救济支出</t>
  </si>
  <si>
    <t>④过世居民吊唁</t>
  </si>
  <si>
    <t>加班费</t>
  </si>
  <si>
    <t>本期收入合计</t>
  </si>
  <si>
    <t>本期支出合计</t>
  </si>
  <si>
    <t>总计</t>
  </si>
  <si>
    <t>本期结余</t>
  </si>
  <si>
    <t>欠工程款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</si>
</sst>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6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8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0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3</xdr:row>
      <xdr:rowOff>46990</xdr:rowOff>
    </xdr:from>
    <xdr:to>
      <xdr:col>1</xdr:col>
      <xdr:colOff>1019175</xdr:colOff>
      <xdr:row>3</xdr:row>
      <xdr:rowOff>381000</xdr:rowOff>
    </xdr:to>
    <xdr:sp>
      <xdr:nvSpPr>
        <xdr:cNvPr id="26" name="Line 1"/>
        <xdr:cNvSpPr/>
      </xdr:nvSpPr>
      <xdr:spPr>
        <a:xfrm>
          <a:off x="38100" y="808990"/>
          <a:ext cx="1247775" cy="2863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28575</xdr:colOff>
      <xdr:row>3</xdr:row>
      <xdr:rowOff>19050</xdr:rowOff>
    </xdr:from>
    <xdr:to>
      <xdr:col>6</xdr:col>
      <xdr:colOff>1332865</xdr:colOff>
      <xdr:row>3</xdr:row>
      <xdr:rowOff>323215</xdr:rowOff>
    </xdr:to>
    <xdr:sp>
      <xdr:nvSpPr>
        <xdr:cNvPr id="27" name="Line 2"/>
        <xdr:cNvSpPr/>
      </xdr:nvSpPr>
      <xdr:spPr>
        <a:xfrm>
          <a:off x="3181350" y="781050"/>
          <a:ext cx="1295400" cy="3041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3</xdr:row>
      <xdr:rowOff>46990</xdr:rowOff>
    </xdr:from>
    <xdr:to>
      <xdr:col>1</xdr:col>
      <xdr:colOff>1019175</xdr:colOff>
      <xdr:row>3</xdr:row>
      <xdr:rowOff>381000</xdr:rowOff>
    </xdr:to>
    <xdr:sp>
      <xdr:nvSpPr>
        <xdr:cNvPr id="28" name="Line 1"/>
        <xdr:cNvSpPr/>
      </xdr:nvSpPr>
      <xdr:spPr>
        <a:xfrm>
          <a:off x="38100" y="808990"/>
          <a:ext cx="1247775" cy="2863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28575</xdr:colOff>
      <xdr:row>3</xdr:row>
      <xdr:rowOff>19050</xdr:rowOff>
    </xdr:from>
    <xdr:to>
      <xdr:col>6</xdr:col>
      <xdr:colOff>1332865</xdr:colOff>
      <xdr:row>3</xdr:row>
      <xdr:rowOff>323215</xdr:rowOff>
    </xdr:to>
    <xdr:sp>
      <xdr:nvSpPr>
        <xdr:cNvPr id="29" name="Line 2"/>
        <xdr:cNvSpPr/>
      </xdr:nvSpPr>
      <xdr:spPr>
        <a:xfrm>
          <a:off x="3181350" y="781050"/>
          <a:ext cx="1295400" cy="30416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0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36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76200</xdr:rowOff>
    </xdr:from>
    <xdr:to>
      <xdr:col>1</xdr:col>
      <xdr:colOff>914400</xdr:colOff>
      <xdr:row>3</xdr:row>
      <xdr:rowOff>275590</xdr:rowOff>
    </xdr:to>
    <xdr:sp>
      <xdr:nvSpPr>
        <xdr:cNvPr id="38" name="Line 1"/>
        <xdr:cNvSpPr/>
      </xdr:nvSpPr>
      <xdr:spPr>
        <a:xfrm>
          <a:off x="19050" y="838200"/>
          <a:ext cx="1162050" cy="1993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19050</xdr:colOff>
      <xdr:row>3</xdr:row>
      <xdr:rowOff>48260</xdr:rowOff>
    </xdr:from>
    <xdr:to>
      <xdr:col>6</xdr:col>
      <xdr:colOff>1047115</xdr:colOff>
      <xdr:row>4</xdr:row>
      <xdr:rowOff>0</xdr:rowOff>
    </xdr:to>
    <xdr:sp>
      <xdr:nvSpPr>
        <xdr:cNvPr id="39" name="Line 2"/>
        <xdr:cNvSpPr/>
      </xdr:nvSpPr>
      <xdr:spPr>
        <a:xfrm>
          <a:off x="3171825" y="810260"/>
          <a:ext cx="1304925" cy="2851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76200</xdr:rowOff>
    </xdr:from>
    <xdr:to>
      <xdr:col>1</xdr:col>
      <xdr:colOff>914400</xdr:colOff>
      <xdr:row>3</xdr:row>
      <xdr:rowOff>275590</xdr:rowOff>
    </xdr:to>
    <xdr:sp>
      <xdr:nvSpPr>
        <xdr:cNvPr id="40" name="Line 1"/>
        <xdr:cNvSpPr/>
      </xdr:nvSpPr>
      <xdr:spPr>
        <a:xfrm>
          <a:off x="19050" y="838200"/>
          <a:ext cx="1162050" cy="19939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19050</xdr:colOff>
      <xdr:row>3</xdr:row>
      <xdr:rowOff>48260</xdr:rowOff>
    </xdr:from>
    <xdr:to>
      <xdr:col>6</xdr:col>
      <xdr:colOff>1047115</xdr:colOff>
      <xdr:row>4</xdr:row>
      <xdr:rowOff>0</xdr:rowOff>
    </xdr:to>
    <xdr:sp>
      <xdr:nvSpPr>
        <xdr:cNvPr id="41" name="Line 2"/>
        <xdr:cNvSpPr/>
      </xdr:nvSpPr>
      <xdr:spPr>
        <a:xfrm>
          <a:off x="3171825" y="810260"/>
          <a:ext cx="1304925" cy="2851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2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4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6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48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4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50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52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54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56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58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60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62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64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66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68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6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70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72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74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10160</xdr:rowOff>
    </xdr:from>
    <xdr:to>
      <xdr:col>2</xdr:col>
      <xdr:colOff>0</xdr:colOff>
      <xdr:row>4</xdr:row>
      <xdr:rowOff>0</xdr:rowOff>
    </xdr:to>
    <xdr:sp>
      <xdr:nvSpPr>
        <xdr:cNvPr id="76" name="Line 1"/>
        <xdr:cNvSpPr/>
      </xdr:nvSpPr>
      <xdr:spPr>
        <a:xfrm>
          <a:off x="19050" y="772160"/>
          <a:ext cx="1285875" cy="32321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78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0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86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88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8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90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92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A1" sqref="$A1:$XFD1048576"/>
    </sheetView>
  </sheetViews>
  <sheetFormatPr defaultColWidth="8.75" defaultRowHeight="14.25"/>
  <cols>
    <col min="1" max="1" width="3.5" style="1" customWidth="1"/>
    <col min="2" max="2" width="13.625" style="1" customWidth="1"/>
    <col min="3" max="3" width="11.25" style="1" customWidth="1"/>
    <col min="4" max="4" width="3.25" style="1" customWidth="1"/>
    <col min="5" max="5" width="9.75" style="1" customWidth="1"/>
    <col min="6" max="6" width="4.375" style="1" customWidth="1"/>
    <col min="7" max="7" width="13" style="1" customWidth="1"/>
    <col min="8" max="8" width="11.375" style="1" customWidth="1"/>
    <col min="9" max="9" width="3.875" style="1" customWidth="1"/>
    <col min="10" max="10" width="11.75" style="1" customWidth="1"/>
    <col min="11" max="16384" width="8.75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1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8" customHeight="1" spans="1:10">
      <c r="A3" s="5" t="s">
        <v>2</v>
      </c>
      <c r="B3" s="6"/>
      <c r="C3" s="6"/>
      <c r="D3" s="6"/>
      <c r="E3" s="7"/>
      <c r="F3" s="5" t="s">
        <v>3</v>
      </c>
      <c r="G3" s="6"/>
      <c r="H3" s="6"/>
      <c r="I3" s="6"/>
      <c r="J3" s="7"/>
    </row>
    <row r="4" s="2" customFormat="1" ht="26.25" customHeight="1" spans="1:10">
      <c r="A4" s="8" t="s">
        <v>4</v>
      </c>
      <c r="B4" s="9"/>
      <c r="C4" s="10" t="s">
        <v>5</v>
      </c>
      <c r="D4" s="11" t="s">
        <v>6</v>
      </c>
      <c r="E4" s="10" t="s">
        <v>7</v>
      </c>
      <c r="F4" s="8" t="s">
        <v>8</v>
      </c>
      <c r="G4" s="9"/>
      <c r="H4" s="10" t="s">
        <v>9</v>
      </c>
      <c r="I4" s="11" t="s">
        <v>6</v>
      </c>
      <c r="J4" s="10" t="s">
        <v>7</v>
      </c>
    </row>
    <row r="5" s="2" customFormat="1" ht="18" customHeight="1" spans="1:10">
      <c r="A5" s="8" t="s">
        <v>10</v>
      </c>
      <c r="B5" s="9"/>
      <c r="C5" s="12">
        <v>3033391.95</v>
      </c>
      <c r="D5" s="12"/>
      <c r="E5" s="12"/>
      <c r="F5" s="5" t="s">
        <v>11</v>
      </c>
      <c r="G5" s="7"/>
      <c r="H5" s="10">
        <f>9968+6160+1580+46+160+150</f>
        <v>18064</v>
      </c>
      <c r="I5" s="10">
        <v>6</v>
      </c>
      <c r="J5" s="10">
        <f>H5</f>
        <v>18064</v>
      </c>
    </row>
    <row r="6" s="2" customFormat="1" ht="18" customHeight="1" spans="1:10">
      <c r="A6" s="5" t="s">
        <v>12</v>
      </c>
      <c r="B6" s="7"/>
      <c r="C6" s="10"/>
      <c r="D6" s="10"/>
      <c r="E6" s="10"/>
      <c r="F6" s="5" t="s">
        <v>13</v>
      </c>
      <c r="G6" s="7"/>
      <c r="H6" s="10"/>
      <c r="I6" s="10"/>
      <c r="J6" s="10"/>
    </row>
    <row r="7" s="2" customFormat="1" ht="18" customHeight="1" spans="1:10">
      <c r="A7" s="8" t="s">
        <v>14</v>
      </c>
      <c r="B7" s="9"/>
      <c r="C7" s="10"/>
      <c r="D7" s="10"/>
      <c r="E7" s="10"/>
      <c r="F7" s="5" t="s">
        <v>15</v>
      </c>
      <c r="G7" s="7"/>
      <c r="H7" s="10"/>
      <c r="I7" s="10"/>
      <c r="J7" s="10"/>
    </row>
    <row r="8" s="2" customFormat="1" ht="18" customHeight="1" spans="1:10">
      <c r="A8" s="8" t="s">
        <v>16</v>
      </c>
      <c r="B8" s="9"/>
      <c r="C8" s="10">
        <f>110000+9000+100000+645050+86400</f>
        <v>950450</v>
      </c>
      <c r="D8" s="10">
        <v>5</v>
      </c>
      <c r="E8" s="10">
        <f t="shared" ref="E8:E12" si="0">C8</f>
        <v>950450</v>
      </c>
      <c r="F8" s="5" t="s">
        <v>17</v>
      </c>
      <c r="G8" s="7"/>
      <c r="H8" s="10"/>
      <c r="I8" s="10"/>
      <c r="J8" s="10"/>
    </row>
    <row r="9" s="2" customFormat="1" ht="18" customHeight="1" spans="1:10">
      <c r="A9" s="5" t="s">
        <v>18</v>
      </c>
      <c r="B9" s="7"/>
      <c r="C9" s="10"/>
      <c r="D9" s="10"/>
      <c r="E9" s="10"/>
      <c r="F9" s="5" t="s">
        <v>19</v>
      </c>
      <c r="G9" s="7"/>
      <c r="H9" s="10">
        <f>132.8+132.8</f>
        <v>265.6</v>
      </c>
      <c r="I9" s="10">
        <v>2</v>
      </c>
      <c r="J9" s="10">
        <f t="shared" ref="J9:J18" si="1">H9</f>
        <v>265.6</v>
      </c>
    </row>
    <row r="10" s="2" customFormat="1" ht="18" customHeight="1" spans="1:10">
      <c r="A10" s="5" t="s">
        <v>20</v>
      </c>
      <c r="B10" s="7"/>
      <c r="C10" s="10">
        <v>80000</v>
      </c>
      <c r="D10" s="10">
        <v>1</v>
      </c>
      <c r="E10" s="10">
        <f t="shared" si="0"/>
        <v>80000</v>
      </c>
      <c r="F10" s="5" t="s">
        <v>21</v>
      </c>
      <c r="G10" s="7"/>
      <c r="H10" s="10"/>
      <c r="I10" s="10"/>
      <c r="J10" s="10"/>
    </row>
    <row r="11" s="2" customFormat="1" ht="18" customHeight="1" spans="1:10">
      <c r="A11" s="5" t="s">
        <v>22</v>
      </c>
      <c r="B11" s="7"/>
      <c r="C11" s="10">
        <f>27600+50000</f>
        <v>77600</v>
      </c>
      <c r="D11" s="10">
        <v>3</v>
      </c>
      <c r="E11" s="10">
        <f t="shared" si="0"/>
        <v>77600</v>
      </c>
      <c r="F11" s="10" t="s">
        <v>23</v>
      </c>
      <c r="G11" s="10"/>
      <c r="H11" s="10">
        <f>28783.04+541.55+28602.81+12285+12285</f>
        <v>82497.4</v>
      </c>
      <c r="I11" s="10">
        <v>5</v>
      </c>
      <c r="J11" s="10">
        <f t="shared" si="1"/>
        <v>82497.4</v>
      </c>
    </row>
    <row r="12" s="2" customFormat="1" ht="18" customHeight="1" spans="1:10">
      <c r="A12" s="5" t="s">
        <v>24</v>
      </c>
      <c r="B12" s="7"/>
      <c r="C12" s="10">
        <v>11000</v>
      </c>
      <c r="D12" s="10">
        <v>1</v>
      </c>
      <c r="E12" s="10">
        <f t="shared" si="0"/>
        <v>11000</v>
      </c>
      <c r="F12" s="5" t="s">
        <v>25</v>
      </c>
      <c r="G12" s="7"/>
      <c r="H12" s="10">
        <v>10690</v>
      </c>
      <c r="I12" s="10">
        <v>1</v>
      </c>
      <c r="J12" s="10">
        <f t="shared" si="1"/>
        <v>10690</v>
      </c>
    </row>
    <row r="13" s="2" customFormat="1" ht="18" customHeight="1" spans="1:10">
      <c r="A13" s="5" t="s">
        <v>26</v>
      </c>
      <c r="B13" s="7"/>
      <c r="C13" s="10"/>
      <c r="D13" s="10"/>
      <c r="E13" s="10"/>
      <c r="F13" s="5" t="s">
        <v>27</v>
      </c>
      <c r="G13" s="7"/>
      <c r="H13" s="10">
        <f>79940+56269.6+110152</f>
        <v>246361.6</v>
      </c>
      <c r="I13" s="10">
        <v>3</v>
      </c>
      <c r="J13" s="10">
        <f t="shared" si="1"/>
        <v>246361.6</v>
      </c>
    </row>
    <row r="14" s="2" customFormat="1" ht="18" customHeight="1" spans="1:10">
      <c r="A14" s="5" t="s">
        <v>28</v>
      </c>
      <c r="B14" s="7"/>
      <c r="C14" s="10"/>
      <c r="D14" s="10"/>
      <c r="E14" s="10"/>
      <c r="F14" s="10" t="s">
        <v>29</v>
      </c>
      <c r="G14" s="10"/>
      <c r="H14" s="10">
        <v>7920</v>
      </c>
      <c r="I14" s="10">
        <v>1</v>
      </c>
      <c r="J14" s="10">
        <f t="shared" si="1"/>
        <v>7920</v>
      </c>
    </row>
    <row r="15" s="2" customFormat="1" ht="18" customHeight="1" spans="1:10">
      <c r="A15" s="5" t="s">
        <v>30</v>
      </c>
      <c r="B15" s="7"/>
      <c r="C15" s="10">
        <v>51441.85</v>
      </c>
      <c r="D15" s="10">
        <v>1</v>
      </c>
      <c r="E15" s="10">
        <f t="shared" ref="E15:E20" si="2">C15</f>
        <v>51441.85</v>
      </c>
      <c r="F15" s="10" t="s">
        <v>31</v>
      </c>
      <c r="G15" s="10"/>
      <c r="H15" s="10">
        <f>29600</f>
        <v>29600</v>
      </c>
      <c r="I15" s="10">
        <v>1</v>
      </c>
      <c r="J15" s="10">
        <f t="shared" si="1"/>
        <v>29600</v>
      </c>
    </row>
    <row r="16" s="2" customFormat="1" ht="18" customHeight="1" spans="1:10">
      <c r="A16" s="8" t="s">
        <v>32</v>
      </c>
      <c r="B16" s="9"/>
      <c r="C16" s="10">
        <v>893</v>
      </c>
      <c r="D16" s="10">
        <v>1</v>
      </c>
      <c r="E16" s="10">
        <f t="shared" si="2"/>
        <v>893</v>
      </c>
      <c r="F16" s="10" t="s">
        <v>33</v>
      </c>
      <c r="G16" s="10"/>
      <c r="H16" s="10">
        <f>6000+1500</f>
        <v>7500</v>
      </c>
      <c r="I16" s="10">
        <v>2</v>
      </c>
      <c r="J16" s="10">
        <f t="shared" si="1"/>
        <v>7500</v>
      </c>
    </row>
    <row r="17" s="2" customFormat="1" ht="18" customHeight="1" spans="1:10">
      <c r="A17" s="8" t="s">
        <v>34</v>
      </c>
      <c r="B17" s="9"/>
      <c r="C17" s="10"/>
      <c r="D17" s="10"/>
      <c r="E17" s="10"/>
      <c r="F17" s="10" t="s">
        <v>35</v>
      </c>
      <c r="G17" s="10"/>
      <c r="H17" s="10">
        <f>300+500+3000+1000</f>
        <v>4800</v>
      </c>
      <c r="I17" s="10">
        <v>4</v>
      </c>
      <c r="J17" s="10">
        <f t="shared" si="1"/>
        <v>4800</v>
      </c>
    </row>
    <row r="18" s="2" customFormat="1" ht="24.75" customHeight="1" spans="1:10">
      <c r="A18" s="8" t="s">
        <v>36</v>
      </c>
      <c r="B18" s="9"/>
      <c r="C18" s="10"/>
      <c r="D18" s="10"/>
      <c r="E18" s="10"/>
      <c r="F18" s="13" t="s">
        <v>37</v>
      </c>
      <c r="G18" s="10" t="s">
        <v>38</v>
      </c>
      <c r="H18" s="10">
        <f>1500+200+200+200+400+100+900+20810+12100+23200+45200+28100+4500+2288</f>
        <v>139698</v>
      </c>
      <c r="I18" s="10">
        <v>14</v>
      </c>
      <c r="J18" s="10">
        <f t="shared" si="1"/>
        <v>139698</v>
      </c>
    </row>
    <row r="19" s="2" customFormat="1" ht="18" customHeight="1" spans="1:10">
      <c r="A19" s="8" t="s">
        <v>39</v>
      </c>
      <c r="B19" s="9"/>
      <c r="C19" s="10"/>
      <c r="D19" s="10"/>
      <c r="E19" s="10"/>
      <c r="F19" s="14"/>
      <c r="G19" s="10" t="s">
        <v>40</v>
      </c>
      <c r="H19" s="10"/>
      <c r="I19" s="10"/>
      <c r="J19" s="10"/>
    </row>
    <row r="20" s="2" customFormat="1" ht="18" customHeight="1" spans="1:10">
      <c r="A20" s="8" t="s">
        <v>41</v>
      </c>
      <c r="B20" s="9"/>
      <c r="C20" s="10">
        <f>48000</f>
        <v>48000</v>
      </c>
      <c r="D20" s="10">
        <v>1</v>
      </c>
      <c r="E20" s="10">
        <f t="shared" si="2"/>
        <v>48000</v>
      </c>
      <c r="F20" s="14"/>
      <c r="G20" s="10" t="s">
        <v>42</v>
      </c>
      <c r="H20" s="10">
        <f>9830+34600+17710+1720</f>
        <v>63860</v>
      </c>
      <c r="I20" s="10">
        <v>4</v>
      </c>
      <c r="J20" s="10">
        <f t="shared" ref="J20:J23" si="3">H20</f>
        <v>63860</v>
      </c>
    </row>
    <row r="21" s="2" customFormat="1" ht="18" customHeight="1" spans="1:10">
      <c r="A21" s="15" t="s">
        <v>43</v>
      </c>
      <c r="B21" s="16"/>
      <c r="C21" s="10"/>
      <c r="D21" s="10"/>
      <c r="E21" s="10"/>
      <c r="F21" s="14"/>
      <c r="G21" s="10" t="s">
        <v>44</v>
      </c>
      <c r="H21" s="10"/>
      <c r="I21" s="10"/>
      <c r="J21" s="10"/>
    </row>
    <row r="22" s="2" customFormat="1" ht="18" customHeight="1" spans="1:10">
      <c r="A22" s="5" t="s">
        <v>45</v>
      </c>
      <c r="B22" s="7"/>
      <c r="C22" s="10"/>
      <c r="D22" s="10"/>
      <c r="E22" s="10"/>
      <c r="F22" s="14"/>
      <c r="G22" s="10" t="s">
        <v>46</v>
      </c>
      <c r="H22" s="10">
        <f>9000+18000+3000</f>
        <v>30000</v>
      </c>
      <c r="I22" s="10">
        <v>4</v>
      </c>
      <c r="J22" s="10">
        <f t="shared" si="3"/>
        <v>30000</v>
      </c>
    </row>
    <row r="23" s="2" customFormat="1" ht="18" customHeight="1" spans="1:10">
      <c r="A23" s="5" t="s">
        <v>47</v>
      </c>
      <c r="B23" s="7"/>
      <c r="C23" s="10"/>
      <c r="D23" s="10"/>
      <c r="E23" s="10"/>
      <c r="F23" s="14"/>
      <c r="G23" s="10" t="s">
        <v>48</v>
      </c>
      <c r="H23" s="10">
        <f>700*2+3000+6750+5960*2</f>
        <v>23070</v>
      </c>
      <c r="I23" s="10">
        <v>8</v>
      </c>
      <c r="J23" s="10">
        <f t="shared" si="3"/>
        <v>23070</v>
      </c>
    </row>
    <row r="24" s="2" customFormat="1" ht="18" customHeight="1" spans="1:10">
      <c r="A24" s="5" t="s">
        <v>49</v>
      </c>
      <c r="B24" s="7"/>
      <c r="C24" s="10">
        <v>45000</v>
      </c>
      <c r="D24" s="10">
        <v>1</v>
      </c>
      <c r="E24" s="10">
        <f t="shared" ref="E24:E26" si="4">C24</f>
        <v>45000</v>
      </c>
      <c r="F24" s="14"/>
      <c r="G24" s="10" t="s">
        <v>50</v>
      </c>
      <c r="H24" s="10"/>
      <c r="I24" s="10"/>
      <c r="J24" s="10"/>
    </row>
    <row r="25" s="2" customFormat="1" ht="18" customHeight="1" spans="1:10">
      <c r="A25" s="5" t="s">
        <v>51</v>
      </c>
      <c r="B25" s="7"/>
      <c r="C25" s="10">
        <f>21253+14000+50000+101972+30000</f>
        <v>217225</v>
      </c>
      <c r="D25" s="10">
        <v>5</v>
      </c>
      <c r="E25" s="10">
        <f t="shared" si="4"/>
        <v>217225</v>
      </c>
      <c r="F25" s="14"/>
      <c r="G25" s="10" t="s">
        <v>43</v>
      </c>
      <c r="H25" s="10">
        <v>10000</v>
      </c>
      <c r="I25" s="10">
        <v>1</v>
      </c>
      <c r="J25" s="10">
        <f t="shared" ref="J25:J27" si="5">H25</f>
        <v>10000</v>
      </c>
    </row>
    <row r="26" s="2" customFormat="1" ht="18" customHeight="1" spans="1:10">
      <c r="A26" s="5" t="s">
        <v>52</v>
      </c>
      <c r="B26" s="7"/>
      <c r="C26" s="10">
        <v>30000</v>
      </c>
      <c r="D26" s="10">
        <v>1</v>
      </c>
      <c r="E26" s="10">
        <f t="shared" si="4"/>
        <v>30000</v>
      </c>
      <c r="F26" s="14"/>
      <c r="G26" s="10" t="s">
        <v>53</v>
      </c>
      <c r="H26" s="10">
        <v>48000</v>
      </c>
      <c r="I26" s="10">
        <v>1</v>
      </c>
      <c r="J26" s="10">
        <f t="shared" si="5"/>
        <v>48000</v>
      </c>
    </row>
    <row r="27" s="2" customFormat="1" ht="18" customHeight="1" spans="1:10">
      <c r="A27" s="5"/>
      <c r="B27" s="7"/>
      <c r="C27" s="10"/>
      <c r="D27" s="10"/>
      <c r="E27" s="10"/>
      <c r="F27" s="14"/>
      <c r="G27" s="10" t="s">
        <v>54</v>
      </c>
      <c r="H27" s="10">
        <f>300+600+500*17+11900+3500</f>
        <v>24800</v>
      </c>
      <c r="I27" s="10">
        <v>5</v>
      </c>
      <c r="J27" s="10">
        <f t="shared" si="5"/>
        <v>24800</v>
      </c>
    </row>
    <row r="28" s="2" customFormat="1" ht="18" customHeight="1" spans="1:10">
      <c r="A28" s="5"/>
      <c r="B28" s="7"/>
      <c r="C28" s="10"/>
      <c r="D28" s="10"/>
      <c r="E28" s="10"/>
      <c r="F28" s="14"/>
      <c r="G28" s="17" t="s">
        <v>55</v>
      </c>
      <c r="H28" s="10"/>
      <c r="I28" s="10"/>
      <c r="J28" s="10"/>
    </row>
    <row r="29" s="2" customFormat="1" ht="18" customHeight="1" spans="1:10">
      <c r="A29" s="5"/>
      <c r="B29" s="7"/>
      <c r="C29" s="10"/>
      <c r="D29" s="10"/>
      <c r="E29" s="10"/>
      <c r="F29" s="14"/>
      <c r="G29" s="10" t="s">
        <v>56</v>
      </c>
      <c r="H29" s="10"/>
      <c r="I29" s="10"/>
      <c r="J29" s="10"/>
    </row>
    <row r="30" s="2" customFormat="1" ht="18" customHeight="1" spans="1:10">
      <c r="A30" s="5"/>
      <c r="B30" s="7"/>
      <c r="C30" s="10"/>
      <c r="D30" s="10"/>
      <c r="E30" s="10"/>
      <c r="F30" s="14"/>
      <c r="G30" s="10" t="s">
        <v>57</v>
      </c>
      <c r="H30" s="10"/>
      <c r="I30" s="10"/>
      <c r="J30" s="10"/>
    </row>
    <row r="31" s="2" customFormat="1" ht="18" customHeight="1" spans="1:10">
      <c r="A31" s="15"/>
      <c r="B31" s="16"/>
      <c r="C31" s="10"/>
      <c r="D31" s="10"/>
      <c r="E31" s="10"/>
      <c r="F31" s="14"/>
      <c r="G31" s="10" t="s">
        <v>58</v>
      </c>
      <c r="H31" s="10"/>
      <c r="I31" s="10"/>
      <c r="J31" s="10"/>
    </row>
    <row r="32" s="2" customFormat="1" ht="18" customHeight="1" spans="1:10">
      <c r="A32" s="5" t="s">
        <v>59</v>
      </c>
      <c r="B32" s="7"/>
      <c r="C32" s="10">
        <f>SUM(C6:C31)</f>
        <v>1511609.85</v>
      </c>
      <c r="D32" s="10">
        <f>SUM(D6:D31)</f>
        <v>20</v>
      </c>
      <c r="E32" s="10">
        <f>SUM(E6:E31)</f>
        <v>1511609.85</v>
      </c>
      <c r="F32" s="5" t="s">
        <v>60</v>
      </c>
      <c r="G32" s="7"/>
      <c r="H32" s="10">
        <f t="shared" ref="H32:J32" si="6">SUM(H5:H31)</f>
        <v>747126.6</v>
      </c>
      <c r="I32" s="10">
        <f t="shared" si="6"/>
        <v>62</v>
      </c>
      <c r="J32" s="10">
        <f t="shared" si="6"/>
        <v>747126.6</v>
      </c>
    </row>
    <row r="33" s="2" customFormat="1" ht="18" customHeight="1" spans="1:10">
      <c r="A33" s="8" t="s">
        <v>61</v>
      </c>
      <c r="B33" s="9"/>
      <c r="C33" s="5">
        <f>C5+C32</f>
        <v>4545001.8</v>
      </c>
      <c r="D33" s="6"/>
      <c r="E33" s="7"/>
      <c r="F33" s="10" t="s">
        <v>62</v>
      </c>
      <c r="G33" s="10"/>
      <c r="H33" s="5">
        <f>C33-H32</f>
        <v>3797875.2</v>
      </c>
      <c r="I33" s="6"/>
      <c r="J33" s="7"/>
    </row>
    <row r="34" s="2" customFormat="1" ht="18" customHeight="1"/>
    <row r="35" s="2" customFormat="1" ht="18" customHeight="1" spans="7:8">
      <c r="G35" s="2" t="s">
        <v>63</v>
      </c>
      <c r="H35" s="2">
        <v>78082</v>
      </c>
    </row>
    <row r="36" s="2" customFormat="1" ht="18" customHeight="1"/>
    <row r="37" s="2" customFormat="1" ht="18" customHeight="1"/>
    <row r="38" s="2" customFormat="1" ht="18" customHeight="1"/>
    <row r="39" s="2" customFormat="1" ht="18" customHeight="1"/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</sheetData>
  <mergeCells count="52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F32:G32"/>
    <mergeCell ref="A33:B33"/>
    <mergeCell ref="C33:E33"/>
    <mergeCell ref="F33:G33"/>
    <mergeCell ref="H33:J33"/>
    <mergeCell ref="F18:F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南京南大尚诚软件科技有限公司</dc:creator>
  <cp:lastModifiedBy>  丹  </cp:lastModifiedBy>
  <dcterms:created xsi:type="dcterms:W3CDTF">2024-02-29T09:15:00Z</dcterms:created>
  <dcterms:modified xsi:type="dcterms:W3CDTF">2024-04-18T01:55:15Z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54689445CB9B41ED97EDE590487B8604_13</vt:lpwstr>
  </property>
  <property fmtid="{D5CDD505-2E9C-101B-9397-08002B2CF9AE}" pid="3" name="KSOProductBuildVer">
    <vt:lpwstr>2052-12.1.0.16729</vt:lpwstr>
  </property>
</Properties>
</file>