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3"/>
    <externalReference r:id="rId4"/>
  </externalReferences>
  <definedNames>
    <definedName name="_nst1">[1]封面!$J$135:$AF$135</definedName>
    <definedName name="_nst10">[1]封面!$H$137:$H$196</definedName>
    <definedName name="tbtw" localSheetId="0">[2]Sheet!$AY$70:$CW$92</definedName>
    <definedName name="csxh" localSheetId="0">[2]Sheet!$AY$93:$CW$115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C2" authorId="0">
      <text>
        <r>
          <rPr>
            <b/>
            <sz val="9"/>
            <color indexed="10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  <r>
          <rPr>
            <b/>
            <sz val="12"/>
            <color indexed="9"/>
            <rFont val="宋体"/>
            <charset val="134"/>
          </rPr>
          <t>报面积时选“</t>
        </r>
        <r>
          <rPr>
            <b/>
            <sz val="12"/>
            <color indexed="14"/>
            <rFont val="宋体"/>
            <charset val="134"/>
          </rPr>
          <t>全年面积</t>
        </r>
        <r>
          <rPr>
            <b/>
            <sz val="12"/>
            <color indexed="9"/>
            <rFont val="宋体"/>
            <charset val="134"/>
          </rPr>
          <t>”，报产量时选“</t>
        </r>
        <r>
          <rPr>
            <b/>
            <sz val="12"/>
            <color indexed="14"/>
            <rFont val="宋体"/>
            <charset val="134"/>
          </rPr>
          <t>全年面积产量</t>
        </r>
        <r>
          <rPr>
            <b/>
            <sz val="12"/>
            <color indexed="9"/>
            <rFont val="宋体"/>
            <charset val="134"/>
          </rPr>
          <t>”</t>
        </r>
      </text>
    </comment>
  </commentList>
</comments>
</file>

<file path=xl/sharedStrings.xml><?xml version="1.0" encoding="utf-8"?>
<sst xmlns="http://schemas.openxmlformats.org/spreadsheetml/2006/main" count="124" uniqueCount="67">
  <si>
    <r>
      <rPr>
        <sz val="16"/>
        <color indexed="8"/>
        <rFont val="方正小标宋简体"/>
        <charset val="134"/>
      </rPr>
      <t>2024</t>
    </r>
    <r>
      <rPr>
        <sz val="16"/>
        <color indexed="8"/>
        <rFont val="方正小标"/>
        <charset val="134"/>
      </rPr>
      <t>年</t>
    </r>
    <r>
      <rPr>
        <sz val="16"/>
        <color indexed="8"/>
        <rFont val="方正小标宋简体"/>
        <charset val="134"/>
      </rPr>
      <t>经济作物面积全年预计</t>
    </r>
  </si>
  <si>
    <t>全年面积预计</t>
  </si>
  <si>
    <t>011315577</t>
  </si>
  <si>
    <t>←</t>
  </si>
  <si>
    <t>单位机构代码</t>
  </si>
  <si>
    <t xml:space="preserve"> 分村数据→ </t>
  </si>
  <si>
    <t>指标名称</t>
  </si>
  <si>
    <t>计量单位</t>
  </si>
  <si>
    <t>代码</t>
  </si>
  <si>
    <r>
      <rPr>
        <sz val="11"/>
        <rFont val="宋体"/>
        <charset val="134"/>
      </rPr>
      <t>数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量</t>
    </r>
  </si>
  <si>
    <t>经济作物面积</t>
  </si>
  <si>
    <t>亩</t>
  </si>
  <si>
    <t>一、油料面积</t>
  </si>
  <si>
    <t xml:space="preserve">   1、花生面积</t>
  </si>
  <si>
    <t xml:space="preserve">   2、油菜籽面积</t>
  </si>
  <si>
    <t xml:space="preserve">   3、芝麻面积           </t>
  </si>
  <si>
    <r>
      <rPr>
        <sz val="11"/>
        <color indexed="8"/>
        <rFont val="宋体"/>
        <charset val="134"/>
      </rPr>
      <t xml:space="preserve">   4</t>
    </r>
    <r>
      <rPr>
        <sz val="11"/>
        <color indexed="8"/>
        <rFont val="宋体"/>
        <charset val="134"/>
      </rPr>
      <t xml:space="preserve">、葵花籽面积           </t>
    </r>
  </si>
  <si>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、其它油料</t>
    </r>
    <r>
      <rPr>
        <sz val="11"/>
        <color indexed="8"/>
        <rFont val="宋体"/>
        <charset val="134"/>
      </rPr>
      <t>面积</t>
    </r>
  </si>
  <si>
    <t>二、棉花面积</t>
  </si>
  <si>
    <t>四、糖料面积</t>
  </si>
  <si>
    <t>六、中草药材类面积</t>
  </si>
  <si>
    <t>七、蔬菜及食用菌面积</t>
  </si>
  <si>
    <t>八、瓜果类面积</t>
  </si>
  <si>
    <t xml:space="preserve">  （一）西瓜面积</t>
  </si>
  <si>
    <t xml:space="preserve">  （二）香瓜（甜瓜）面积</t>
  </si>
  <si>
    <t xml:space="preserve">  （三）草莓面积</t>
  </si>
  <si>
    <t xml:space="preserve">  （四）其他瓜果面积</t>
  </si>
  <si>
    <t>九、其他农作物面积</t>
  </si>
  <si>
    <t>其中：青饲料面积</t>
  </si>
  <si>
    <t>反馈</t>
  </si>
  <si>
    <t xml:space="preserve">        产量</t>
  </si>
  <si>
    <t xml:space="preserve">       产量</t>
  </si>
  <si>
    <t>　　　  单产</t>
  </si>
  <si>
    <t xml:space="preserve">  产量</t>
  </si>
  <si>
    <t xml:space="preserve">          单产</t>
  </si>
  <si>
    <t xml:space="preserve">           产量</t>
  </si>
  <si>
    <t>　　　　　　单产</t>
  </si>
  <si>
    <t xml:space="preserve">     其中：冬油菜籽面积           </t>
  </si>
  <si>
    <t xml:space="preserve">                  产量</t>
  </si>
  <si>
    <t>　　　　　　　　　　单产</t>
  </si>
  <si>
    <t>　　　　　单产</t>
  </si>
  <si>
    <t xml:space="preserve"> 其中：甘蔗面积</t>
  </si>
  <si>
    <t xml:space="preserve">          产量</t>
  </si>
  <si>
    <t>　　　　　 单产</t>
  </si>
  <si>
    <t xml:space="preserve">             产量</t>
  </si>
  <si>
    <t>填报单位:</t>
  </si>
  <si>
    <t>全年面积产量</t>
  </si>
  <si>
    <t>填报单位:广水市统计局</t>
  </si>
  <si>
    <t>填报单位:应山办事处</t>
  </si>
  <si>
    <t>填报单位:十里办事处</t>
  </si>
  <si>
    <t>填报单位:广水办事处</t>
  </si>
  <si>
    <t>填报单位:武胜关镇</t>
  </si>
  <si>
    <t>填报单位:杨寨镇</t>
  </si>
  <si>
    <t>填报单位:陈巷镇</t>
  </si>
  <si>
    <t>填报单位:长岭镇</t>
  </si>
  <si>
    <t>填报单位:马坪镇</t>
  </si>
  <si>
    <t>填报单位:关庙镇</t>
  </si>
  <si>
    <t>填报单位:余店镇</t>
  </si>
  <si>
    <t>填报单位:吴店镇</t>
  </si>
  <si>
    <t>填报单位:郝店镇</t>
  </si>
  <si>
    <t>填报单位:蔡河镇</t>
  </si>
  <si>
    <t>填报单位:城郊办事处</t>
  </si>
  <si>
    <t>填报单位:李店镇</t>
  </si>
  <si>
    <t>填报单位:太平镇</t>
  </si>
  <si>
    <t>填报单位:骆店镇</t>
  </si>
  <si>
    <t>填报单位:工业基地</t>
  </si>
  <si>
    <t>填报单位:国营场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</si>
</sst>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yyyy&quot;年&quot;m&quot;月&quot;;@"/>
    <numFmt numFmtId="179" formatCode="0.0"/>
  </numFmts>
  <fonts count="53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color indexed="8"/>
      <name val="方正小标宋简体"/>
      <charset val="134"/>
    </font>
    <font>
      <sz val="12"/>
      <name val="宋体"/>
      <charset val="134"/>
    </font>
    <font>
      <b/>
      <sz val="12"/>
      <color rgb="FF7030A0"/>
      <name val="宋体"/>
      <charset val="134"/>
    </font>
    <font>
      <sz val="9"/>
      <color indexed="8"/>
      <name val="宋体"/>
      <charset val="134"/>
    </font>
    <font>
      <b/>
      <sz val="12"/>
      <color indexed="10"/>
      <name val="宋体"/>
      <charset val="134"/>
    </font>
    <font>
      <sz val="8"/>
      <color theme="1"/>
      <name val="宋体"/>
      <charset val="134"/>
    </font>
    <font>
      <b/>
      <sz val="11"/>
      <color indexed="10"/>
      <name val="宋体"/>
      <charset val="134"/>
    </font>
    <font>
      <sz val="11"/>
      <name val="Arial Narrow"/>
      <charset val="0"/>
    </font>
    <font>
      <sz val="10"/>
      <name val="宋体"/>
      <charset val="134"/>
    </font>
    <font>
      <sz val="10"/>
      <color indexed="10"/>
      <name val="Arial Black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Arial Narrow"/>
      <charset val="0"/>
    </font>
    <font>
      <sz val="10"/>
      <name val="永中宋体"/>
      <charset val="134"/>
    </font>
    <font>
      <sz val="9"/>
      <name val="Arial Narrow"/>
      <charset val="0"/>
    </font>
    <font>
      <sz val="12"/>
      <color rgb="FFFF0000"/>
      <name val="黑体"/>
      <charset val="134"/>
    </font>
    <font>
      <sz val="10"/>
      <color indexed="12"/>
      <name val="Arial Black"/>
      <charset val="0"/>
    </font>
    <font>
      <sz val="9"/>
      <color indexed="30"/>
      <name val="宋体"/>
      <charset val="134"/>
    </font>
    <font>
      <sz val="9"/>
      <color indexed="12"/>
      <name val="宋体"/>
      <charset val="134"/>
    </font>
    <font>
      <sz val="12"/>
      <color theme="0" tint="-0.249977111117893"/>
      <name val="宋体"/>
      <charset val="134"/>
    </font>
    <font>
      <sz val="9"/>
      <color theme="1" tint="0.499984740745262"/>
      <name val="宋体"/>
      <charset val="134"/>
    </font>
    <font>
      <sz val="9"/>
      <color theme="8" tint="-0.249977111117893"/>
      <name val="宋体"/>
      <charset val="134"/>
    </font>
    <font>
      <sz val="12"/>
      <color theme="1" tint="0.499984740745262"/>
      <name val="宋体"/>
      <charset val="134"/>
    </font>
    <font>
      <sz val="11"/>
      <color theme="1" tint="0.499984740745262"/>
      <name val="宋体"/>
      <charset val="134"/>
      <scheme val="minor"/>
    </font>
    <font>
      <sz val="11"/>
      <color theme="8" tint="-0.24997711111789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永中宋体"/>
      <charset val="134"/>
    </font>
    <font>
      <sz val="16"/>
      <color indexed="8"/>
      <name val="方正小标"/>
      <charset val="134"/>
    </font>
    <font>
      <sz val="11"/>
      <name val="Times New Roman"/>
      <charset val="0"/>
    </font>
    <font>
      <b/>
      <sz val="9"/>
      <color indexed="10"/>
      <name val="宋体"/>
      <charset val="134"/>
    </font>
    <font>
      <sz val="9"/>
      <name val="宋体"/>
      <charset val="134"/>
    </font>
    <font>
      <b/>
      <sz val="12"/>
      <color indexed="9"/>
      <name val="宋体"/>
      <charset val="134"/>
    </font>
    <font>
      <b/>
      <sz val="12"/>
      <color indexed="14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36" fillId="9" borderId="11" applyNumberFormat="0" applyAlignment="0" applyProtection="0">
      <alignment vertical="center"/>
    </xf>
    <xf numFmtId="0" fontId="37" fillId="9" borderId="10" applyNumberFormat="0" applyAlignment="0" applyProtection="0">
      <alignment vertical="center"/>
    </xf>
    <xf numFmtId="0" fontId="38" fillId="10" borderId="12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1" fillId="0" borderId="0"/>
    <xf numFmtId="0" fontId="46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49"/>
    <xf numFmtId="0" fontId="1" fillId="0" borderId="0" xfId="49" applyBorder="1"/>
    <xf numFmtId="0" fontId="2" fillId="0" borderId="0" xfId="49" applyFont="1" applyAlignment="1">
      <alignment horizontal="center" vertical="center"/>
    </xf>
    <xf numFmtId="0" fontId="1" fillId="0" borderId="0" xfId="49" applyAlignment="1">
      <alignment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vertical="center" wrapText="1"/>
      <protection hidden="1"/>
    </xf>
    <xf numFmtId="57" fontId="6" fillId="0" borderId="0" xfId="0" applyNumberFormat="1" applyFont="1" applyFill="1" applyAlignment="1" applyProtection="1">
      <alignment horizontal="left" vertical="center"/>
    </xf>
    <xf numFmtId="57" fontId="7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 applyProtection="1">
      <alignment horizontal="center" vertical="center" wrapText="1"/>
      <protection hidden="1"/>
    </xf>
    <xf numFmtId="0" fontId="12" fillId="0" borderId="2" xfId="49" applyFont="1" applyBorder="1" applyAlignment="1">
      <alignment horizontal="center" vertical="center" wrapText="1"/>
    </xf>
    <xf numFmtId="0" fontId="12" fillId="0" borderId="3" xfId="49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0" fontId="12" fillId="0" borderId="5" xfId="49" applyFont="1" applyBorder="1" applyAlignment="1">
      <alignment horizontal="justify" vertical="center" wrapText="1"/>
    </xf>
    <xf numFmtId="0" fontId="12" fillId="0" borderId="5" xfId="49" applyFont="1" applyBorder="1" applyAlignment="1">
      <alignment horizontal="center" vertical="center" wrapText="1"/>
    </xf>
    <xf numFmtId="0" fontId="12" fillId="0" borderId="6" xfId="49" applyFont="1" applyBorder="1" applyAlignment="1">
      <alignment horizontal="center" vertical="center" wrapText="1"/>
    </xf>
    <xf numFmtId="177" fontId="14" fillId="3" borderId="6" xfId="49" applyNumberFormat="1" applyFont="1" applyFill="1" applyBorder="1" applyAlignment="1">
      <alignment horizontal="center" vertical="center" wrapText="1"/>
    </xf>
    <xf numFmtId="0" fontId="9" fillId="4" borderId="4" xfId="49" applyFont="1" applyFill="1" applyBorder="1" applyAlignment="1">
      <alignment horizontal="center" vertical="center"/>
    </xf>
    <xf numFmtId="0" fontId="9" fillId="5" borderId="4" xfId="49" applyFont="1" applyFill="1" applyBorder="1" applyAlignment="1" applyProtection="1">
      <alignment horizontal="center" vertical="center"/>
    </xf>
    <xf numFmtId="0" fontId="12" fillId="0" borderId="5" xfId="49" applyFont="1" applyBorder="1" applyAlignment="1">
      <alignment horizontal="left" vertical="center" wrapText="1"/>
    </xf>
    <xf numFmtId="0" fontId="9" fillId="0" borderId="4" xfId="49" applyFont="1" applyBorder="1" applyAlignment="1" applyProtection="1">
      <alignment horizontal="center" vertical="center"/>
      <protection locked="0"/>
    </xf>
    <xf numFmtId="0" fontId="9" fillId="6" borderId="4" xfId="49" applyFont="1" applyFill="1" applyBorder="1" applyAlignment="1" applyProtection="1">
      <alignment horizontal="center" vertical="center"/>
      <protection locked="0"/>
    </xf>
    <xf numFmtId="0" fontId="12" fillId="0" borderId="5" xfId="49" applyFont="1" applyFill="1" applyBorder="1" applyAlignment="1">
      <alignment horizontal="left" vertical="center" wrapText="1"/>
    </xf>
    <xf numFmtId="0" fontId="12" fillId="0" borderId="5" xfId="49" applyFont="1" applyFill="1" applyBorder="1" applyAlignment="1">
      <alignment horizontal="center" vertical="center" wrapText="1"/>
    </xf>
    <xf numFmtId="0" fontId="12" fillId="0" borderId="5" xfId="49" applyFont="1" applyFill="1" applyBorder="1" applyAlignment="1">
      <alignment horizontal="justify" vertical="center" wrapText="1"/>
    </xf>
    <xf numFmtId="0" fontId="12" fillId="0" borderId="5" xfId="49" applyFont="1" applyFill="1" applyBorder="1" applyAlignment="1">
      <alignment horizontal="center" vertical="center" wrapText="1"/>
    </xf>
    <xf numFmtId="0" fontId="12" fillId="0" borderId="5" xfId="49" applyFont="1" applyFill="1" applyBorder="1" applyAlignment="1">
      <alignment horizontal="left" vertical="center" wrapText="1"/>
    </xf>
    <xf numFmtId="0" fontId="15" fillId="0" borderId="0" xfId="50" applyFont="1" applyAlignment="1" applyProtection="1">
      <alignment horizontal="left" vertical="center"/>
      <protection locked="0"/>
    </xf>
    <xf numFmtId="0" fontId="15" fillId="0" borderId="0" xfId="50" applyFont="1" applyAlignment="1" applyProtection="1">
      <alignment horizontal="center" vertical="center"/>
      <protection locked="0"/>
    </xf>
    <xf numFmtId="0" fontId="16" fillId="0" borderId="0" xfId="49" applyFont="1" applyAlignment="1" applyProtection="1">
      <alignment horizontal="center"/>
      <protection locked="0"/>
    </xf>
    <xf numFmtId="0" fontId="17" fillId="0" borderId="0" xfId="49" applyFont="1" applyAlignment="1">
      <alignment horizontal="left" vertical="center" wrapText="1"/>
    </xf>
    <xf numFmtId="0" fontId="1" fillId="0" borderId="0" xfId="49" applyProtection="1">
      <protection locked="0"/>
    </xf>
    <xf numFmtId="0" fontId="18" fillId="0" borderId="0" xfId="0" applyFont="1" applyFill="1" applyAlignment="1" applyProtection="1">
      <alignment horizontal="center" vertical="center" wrapText="1"/>
      <protection hidden="1"/>
    </xf>
    <xf numFmtId="0" fontId="9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Border="1" applyProtection="1">
      <protection locked="0"/>
    </xf>
    <xf numFmtId="49" fontId="19" fillId="0" borderId="0" xfId="0" applyNumberFormat="1" applyFont="1" applyFill="1" applyAlignment="1" applyProtection="1">
      <alignment vertical="center"/>
      <protection hidden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 applyProtection="1">
      <alignment vertical="center"/>
      <protection hidden="1"/>
    </xf>
    <xf numFmtId="49" fontId="5" fillId="0" borderId="1" xfId="0" applyNumberFormat="1" applyFont="1" applyFill="1" applyBorder="1" applyAlignment="1" applyProtection="1">
      <alignment vertical="center"/>
      <protection hidden="1"/>
    </xf>
    <xf numFmtId="49" fontId="5" fillId="0" borderId="0" xfId="0" applyNumberFormat="1" applyFont="1" applyFill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178" fontId="22" fillId="0" borderId="0" xfId="0" applyNumberFormat="1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179" fontId="22" fillId="0" borderId="0" xfId="0" applyNumberFormat="1" applyFont="1" applyFill="1" applyBorder="1" applyAlignment="1" applyProtection="1">
      <alignment vertical="center"/>
      <protection hidden="1"/>
    </xf>
    <xf numFmtId="178" fontId="22" fillId="0" borderId="0" xfId="0" applyNumberFormat="1" applyFont="1" applyFill="1" applyBorder="1" applyAlignment="1" applyProtection="1">
      <alignment horizontal="left" vertical="center"/>
      <protection hidden="1"/>
    </xf>
    <xf numFmtId="177" fontId="22" fillId="0" borderId="0" xfId="0" applyNumberFormat="1" applyFont="1" applyFill="1" applyBorder="1" applyAlignment="1" applyProtection="1">
      <alignment vertical="center"/>
      <protection hidden="1"/>
    </xf>
    <xf numFmtId="1" fontId="22" fillId="0" borderId="0" xfId="0" applyNumberFormat="1" applyFont="1" applyFill="1" applyBorder="1" applyAlignment="1" applyProtection="1">
      <alignment vertical="center"/>
      <protection hidden="1"/>
    </xf>
    <xf numFmtId="177" fontId="23" fillId="0" borderId="0" xfId="0" applyNumberFormat="1" applyFont="1" applyFill="1" applyBorder="1" applyAlignment="1" applyProtection="1">
      <alignment vertical="center"/>
      <protection hidden="1"/>
    </xf>
    <xf numFmtId="1" fontId="23" fillId="0" borderId="0" xfId="0" applyNumberFormat="1" applyFont="1" applyFill="1" applyBorder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179" fontId="23" fillId="0" borderId="0" xfId="0" applyNumberFormat="1" applyFont="1" applyFill="1" applyBorder="1" applyAlignment="1" applyProtection="1">
      <alignment vertical="center"/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5" fillId="0" borderId="0" xfId="0" applyFont="1" applyFill="1" applyAlignment="1">
      <alignment vertical="center"/>
    </xf>
    <xf numFmtId="0" fontId="22" fillId="0" borderId="0" xfId="49" applyFont="1"/>
    <xf numFmtId="0" fontId="26" fillId="0" borderId="0" xfId="0" applyFont="1" applyFill="1" applyAlignment="1" applyProtection="1">
      <alignment horizontal="left" vertical="center"/>
      <protection hidden="1"/>
    </xf>
    <xf numFmtId="0" fontId="23" fillId="0" borderId="0" xfId="0" applyFont="1" applyFill="1" applyAlignment="1" applyProtection="1">
      <alignment horizontal="left" vertical="center"/>
      <protection hidden="1"/>
    </xf>
    <xf numFmtId="0" fontId="23" fillId="0" borderId="0" xfId="49" applyFont="1" applyAlignment="1">
      <alignment horizontal="left"/>
    </xf>
    <xf numFmtId="0" fontId="21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 applyProtection="1">
      <alignment vertical="center"/>
      <protection hidden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9">
    <dxf>
      <fill>
        <patternFill patternType="solid">
          <bgColor indexed="13"/>
        </patternFill>
      </fill>
    </dxf>
    <dxf>
      <font>
        <color rgb="FFFF0000"/>
      </font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2020\&#20892;&#19994;\2019&#24191;&#27700;&#24066;&#20892;&#19994;&#24180;&#25253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38271;&#23725;&#32463;&#27982;&#20316;&#29289;&#23395;&#33410;&#38754;&#31215;&#39044;&#35745;&#25253;&#34920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农业生产条件１"/>
      <sheetName val="农业生产条件２"/>
      <sheetName val="农村劳动力转移情况"/>
      <sheetName val="粮食作物生产情况"/>
      <sheetName val="经济作物生产情况"/>
      <sheetName val="设施农业生产情况"/>
      <sheetName val="茶叶水果食用坚果生产"/>
      <sheetName val="林业生产情况"/>
      <sheetName val="主要畜禽生产情况"/>
      <sheetName val="非主要畜牧业生产情况"/>
      <sheetName val="畜禽规模养殖情况"/>
      <sheetName val="渔业生产情况"/>
      <sheetName val="产值计算表"/>
      <sheetName val="产值补充计算表"/>
      <sheetName val="主要指标比较表"/>
      <sheetName val="增加值计算表"/>
      <sheetName val="分摊比例"/>
      <sheetName val="手工录入部分"/>
      <sheetName val="产值计算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经济作物生产情况季节报表"/>
      <sheetName val="Sheet"/>
      <sheetName val="Sheet1"/>
    </sheetNames>
    <sheetDataSet>
      <sheetData sheetId="0"/>
      <sheetData sheetId="1">
        <row r="70">
          <cell r="AX70" t="str">
            <v>0</v>
          </cell>
          <cell r="AY70" t="str">
            <v>填报单位:</v>
          </cell>
        </row>
        <row r="71">
          <cell r="AX71" t="str">
            <v>011314590</v>
          </cell>
          <cell r="AY71" t="str">
            <v>填报单位:广水市统计局</v>
          </cell>
          <cell r="AZ71" t="str">
            <v>应山办事处</v>
          </cell>
          <cell r="BA71" t="str">
            <v>十里办事处</v>
          </cell>
          <cell r="BB71" t="str">
            <v>广水办事处</v>
          </cell>
          <cell r="BC71" t="str">
            <v>城郊办事处</v>
          </cell>
          <cell r="BD71" t="str">
            <v>武胜关镇</v>
          </cell>
          <cell r="BE71" t="str">
            <v>杨寨镇</v>
          </cell>
          <cell r="BF71" t="str">
            <v>陈巷镇</v>
          </cell>
          <cell r="BG71" t="str">
            <v>长岭镇</v>
          </cell>
          <cell r="BH71" t="str">
            <v>马坪镇</v>
          </cell>
          <cell r="BI71" t="str">
            <v>关庙镇</v>
          </cell>
          <cell r="BJ71" t="str">
            <v>余店镇</v>
          </cell>
          <cell r="BK71" t="str">
            <v>吴店镇</v>
          </cell>
          <cell r="BL71" t="str">
            <v>郝店镇</v>
          </cell>
          <cell r="BM71" t="str">
            <v>蔡河镇</v>
          </cell>
          <cell r="BN71" t="str">
            <v>李店镇</v>
          </cell>
          <cell r="BO71" t="str">
            <v>太平镇</v>
          </cell>
          <cell r="BP71" t="str">
            <v>骆店镇</v>
          </cell>
          <cell r="BQ71" t="str">
            <v>工业基地</v>
          </cell>
          <cell r="BR71" t="str">
            <v>国营场</v>
          </cell>
          <cell r="BS71" t="str">
            <v>三潭风景区</v>
          </cell>
          <cell r="BT71" t="str">
            <v>中华山林场</v>
          </cell>
        </row>
        <row r="72">
          <cell r="AX72" t="str">
            <v>011315331</v>
          </cell>
          <cell r="AY72" t="str">
            <v>填报单位:应山办事处</v>
          </cell>
          <cell r="AZ72" t="str">
            <v>许家井</v>
          </cell>
          <cell r="BA72" t="str">
            <v>双桥</v>
          </cell>
          <cell r="BB72" t="str">
            <v>南关</v>
          </cell>
          <cell r="BC72" t="str">
            <v>北关</v>
          </cell>
          <cell r="BD72" t="str">
            <v>三里河</v>
          </cell>
          <cell r="BE72" t="str">
            <v>前河</v>
          </cell>
          <cell r="BF72" t="str">
            <v>红石坡</v>
          </cell>
          <cell r="BG72" t="str">
            <v>三里塘</v>
          </cell>
          <cell r="BH72" t="str">
            <v>八一村</v>
          </cell>
          <cell r="BI72" t="str">
            <v>九龙河</v>
          </cell>
          <cell r="BJ72" t="str">
            <v>黑虎冲</v>
          </cell>
          <cell r="BK72" t="str">
            <v>胜利街</v>
          </cell>
          <cell r="BL72" t="str">
            <v>北正街</v>
          </cell>
          <cell r="BM72" t="str">
            <v>理学街</v>
          </cell>
          <cell r="BN72" t="str">
            <v>曹塘角</v>
          </cell>
          <cell r="BO72" t="str">
            <v>东关</v>
          </cell>
        </row>
        <row r="73">
          <cell r="AX73" t="str">
            <v>011315294</v>
          </cell>
          <cell r="AY73" t="str">
            <v>填报单位:十里办事处</v>
          </cell>
          <cell r="AZ73" t="str">
            <v>十里</v>
          </cell>
          <cell r="BA73" t="str">
            <v>清水桥</v>
          </cell>
          <cell r="BB73" t="str">
            <v>马都司</v>
          </cell>
          <cell r="BC73" t="str">
            <v>马寨</v>
          </cell>
          <cell r="BD73" t="str">
            <v>三合</v>
          </cell>
          <cell r="BE73" t="str">
            <v>双塘</v>
          </cell>
          <cell r="BF73" t="str">
            <v>望夫楼</v>
          </cell>
          <cell r="BG73" t="str">
            <v>灵台山</v>
          </cell>
          <cell r="BH73" t="str">
            <v>墩塘</v>
          </cell>
          <cell r="BI73" t="str">
            <v>林坡</v>
          </cell>
          <cell r="BJ73" t="str">
            <v>朝阳</v>
          </cell>
          <cell r="BK73" t="str">
            <v>朱店</v>
          </cell>
          <cell r="BL73" t="str">
            <v>红石塘</v>
          </cell>
          <cell r="BM73" t="str">
            <v>双畈</v>
          </cell>
          <cell r="BN73" t="str">
            <v>千户冲</v>
          </cell>
          <cell r="BO73" t="str">
            <v>殷家新屋</v>
          </cell>
          <cell r="BP73" t="str">
            <v>仙人洞</v>
          </cell>
          <cell r="BQ73" t="str">
            <v>同心店</v>
          </cell>
          <cell r="BR73" t="str">
            <v>王家棚</v>
          </cell>
          <cell r="BS73" t="str">
            <v>天竹河</v>
          </cell>
          <cell r="BT73" t="str">
            <v>杨家岗</v>
          </cell>
          <cell r="BU73" t="str">
            <v>谭家河</v>
          </cell>
          <cell r="BV73" t="str">
            <v>七里</v>
          </cell>
          <cell r="BW73" t="str">
            <v>虎山</v>
          </cell>
          <cell r="BX73" t="str">
            <v>向荣</v>
          </cell>
          <cell r="BY73" t="str">
            <v>观音</v>
          </cell>
          <cell r="BZ73" t="str">
            <v>新华</v>
          </cell>
          <cell r="CA73" t="str">
            <v>宝林寺</v>
          </cell>
          <cell r="CB73" t="str">
            <v>九联</v>
          </cell>
          <cell r="CC73" t="str">
            <v>快活岭</v>
          </cell>
        </row>
        <row r="74">
          <cell r="AX74" t="str">
            <v>011315315</v>
          </cell>
          <cell r="AY74" t="str">
            <v>填报单位:广水办事处</v>
          </cell>
          <cell r="AZ74" t="str">
            <v>土门</v>
          </cell>
          <cell r="BA74" t="str">
            <v>流沙冲</v>
          </cell>
          <cell r="BB74" t="str">
            <v>铁板桥</v>
          </cell>
          <cell r="BC74" t="str">
            <v>南站</v>
          </cell>
          <cell r="BD74" t="str">
            <v>南山</v>
          </cell>
          <cell r="BE74" t="str">
            <v>驼子</v>
          </cell>
          <cell r="BF74" t="str">
            <v>陡坡</v>
          </cell>
          <cell r="BG74" t="str">
            <v>竹林</v>
          </cell>
          <cell r="BH74" t="str">
            <v>松林</v>
          </cell>
          <cell r="BI74" t="str">
            <v>双岗</v>
          </cell>
          <cell r="BJ74" t="str">
            <v>芦兴</v>
          </cell>
          <cell r="BK74" t="str">
            <v>马鞍</v>
          </cell>
          <cell r="BL74" t="str">
            <v>西河</v>
          </cell>
          <cell r="BM74" t="str">
            <v>解放</v>
          </cell>
          <cell r="BN74" t="str">
            <v>工新</v>
          </cell>
          <cell r="BO74" t="str">
            <v>车站</v>
          </cell>
          <cell r="BP74" t="str">
            <v>北湖</v>
          </cell>
          <cell r="BQ74" t="str">
            <v>九皇</v>
          </cell>
          <cell r="BR74" t="str">
            <v>中山</v>
          </cell>
          <cell r="BS74" t="str">
            <v>强力</v>
          </cell>
          <cell r="BT74" t="str">
            <v>武元</v>
          </cell>
        </row>
        <row r="75">
          <cell r="AX75" t="str">
            <v>011315518</v>
          </cell>
          <cell r="AY75" t="str">
            <v>填报单位:城郊办事处</v>
          </cell>
          <cell r="AZ75" t="str">
            <v>富康</v>
          </cell>
          <cell r="BA75" t="str">
            <v>吴家榨</v>
          </cell>
          <cell r="BB75" t="str">
            <v>水寨</v>
          </cell>
          <cell r="BC75" t="str">
            <v>胡家桥        </v>
          </cell>
          <cell r="BD75" t="str">
            <v>三星</v>
          </cell>
          <cell r="BE75" t="str">
            <v>城西</v>
          </cell>
          <cell r="BF75" t="str">
            <v>跑马场</v>
          </cell>
          <cell r="BG75" t="str">
            <v>油炸桥</v>
          </cell>
          <cell r="BH75" t="str">
            <v>八里岔</v>
          </cell>
          <cell r="BI75" t="str">
            <v>银河</v>
          </cell>
          <cell r="BJ75" t="str">
            <v>陈湖</v>
          </cell>
          <cell r="BK75" t="str">
            <v>石桥</v>
          </cell>
          <cell r="BL75" t="str">
            <v>星河</v>
          </cell>
          <cell r="BM75" t="str">
            <v>韩家堰</v>
          </cell>
          <cell r="BN75" t="str">
            <v>长辛</v>
          </cell>
          <cell r="BO75" t="str">
            <v>杨河</v>
          </cell>
          <cell r="BP75" t="str">
            <v>马蹄桥</v>
          </cell>
          <cell r="BQ75" t="str">
            <v>板子桥</v>
          </cell>
        </row>
        <row r="76">
          <cell r="AX76" t="str">
            <v>011314275</v>
          </cell>
          <cell r="AY76" t="str">
            <v>填报单位:武胜关镇</v>
          </cell>
          <cell r="AZ76" t="str">
            <v>武阳</v>
          </cell>
          <cell r="BA76" t="str">
            <v>杨家河</v>
          </cell>
          <cell r="BB76" t="str">
            <v>孝子店</v>
          </cell>
          <cell r="BC76" t="str">
            <v>金鸡河</v>
          </cell>
          <cell r="BD76" t="str">
            <v>青山</v>
          </cell>
          <cell r="BE76" t="str">
            <v>芦花湾</v>
          </cell>
          <cell r="BF76" t="str">
            <v>碾子湾</v>
          </cell>
          <cell r="BG76" t="str">
            <v>水果庙</v>
          </cell>
          <cell r="BH76" t="str">
            <v>南新</v>
          </cell>
          <cell r="BI76" t="str">
            <v>梅家湾</v>
          </cell>
          <cell r="BJ76" t="str">
            <v>铺冲</v>
          </cell>
          <cell r="BK76" t="str">
            <v>陈家湾</v>
          </cell>
          <cell r="BL76" t="str">
            <v>杨林沟</v>
          </cell>
          <cell r="BM76" t="str">
            <v>易柳</v>
          </cell>
          <cell r="BN76" t="str">
            <v>桃园</v>
          </cell>
          <cell r="BO76" t="str">
            <v>腊水河</v>
          </cell>
          <cell r="BP76" t="str">
            <v>楼子冲</v>
          </cell>
          <cell r="BQ76" t="str">
            <v>培龙</v>
          </cell>
          <cell r="BR76" t="str">
            <v>姚庙</v>
          </cell>
          <cell r="BS76" t="str">
            <v>官屋湾</v>
          </cell>
          <cell r="BT76" t="str">
            <v>新岗</v>
          </cell>
          <cell r="BU76" t="str">
            <v>乐山</v>
          </cell>
          <cell r="BV76" t="str">
            <v>泉水</v>
          </cell>
          <cell r="BW76" t="str">
            <v>冷棚</v>
          </cell>
          <cell r="BX76" t="str">
            <v>新屋</v>
          </cell>
          <cell r="BY76" t="str">
            <v>胡家湾</v>
          </cell>
        </row>
        <row r="77">
          <cell r="AX77" t="str">
            <v>011315438</v>
          </cell>
          <cell r="AY77" t="str">
            <v>填报单位:杨寨镇</v>
          </cell>
          <cell r="AZ77" t="str">
            <v>金鼎社区</v>
          </cell>
          <cell r="BA77" t="str">
            <v>方店村</v>
          </cell>
          <cell r="BB77" t="str">
            <v>杨榨村</v>
          </cell>
          <cell r="BC77" t="str">
            <v>刘畈村</v>
          </cell>
          <cell r="BD77" t="str">
            <v>杨田村</v>
          </cell>
          <cell r="BE77" t="str">
            <v>杨寨村</v>
          </cell>
          <cell r="BF77" t="str">
            <v>余店村</v>
          </cell>
          <cell r="BG77" t="str">
            <v>高山村</v>
          </cell>
          <cell r="BH77" t="str">
            <v>陈家河村</v>
          </cell>
          <cell r="BI77" t="str">
            <v>代畈村</v>
          </cell>
          <cell r="BJ77" t="str">
            <v>朱新街</v>
          </cell>
          <cell r="BK77" t="str">
            <v>同新村</v>
          </cell>
          <cell r="BL77" t="str">
            <v>郭店村</v>
          </cell>
          <cell r="BM77" t="str">
            <v>左榨村</v>
          </cell>
          <cell r="BN77" t="str">
            <v>西湾村</v>
          </cell>
          <cell r="BO77" t="str">
            <v>东红村</v>
          </cell>
          <cell r="BP77" t="str">
            <v>东周村</v>
          </cell>
          <cell r="BQ77" t="str">
            <v>邓店村</v>
          </cell>
          <cell r="BR77" t="str">
            <v>京桥村</v>
          </cell>
          <cell r="BS77" t="str">
            <v>丁湾村</v>
          </cell>
          <cell r="BT77" t="str">
            <v>仁寨村</v>
          </cell>
          <cell r="BU77" t="str">
            <v>茶林村</v>
          </cell>
          <cell r="BV77" t="str">
            <v>大步村</v>
          </cell>
          <cell r="BW77" t="str">
            <v>猫山村</v>
          </cell>
        </row>
        <row r="78">
          <cell r="AX78" t="str">
            <v>011315358</v>
          </cell>
          <cell r="AY78" t="str">
            <v>填报单位:陈巷镇</v>
          </cell>
          <cell r="AZ78" t="str">
            <v>陈巷居委会</v>
          </cell>
          <cell r="BA78" t="str">
            <v>棚兴</v>
          </cell>
          <cell r="BB78" t="str">
            <v>兴河</v>
          </cell>
          <cell r="BC78" t="str">
            <v>方略</v>
          </cell>
          <cell r="BD78" t="str">
            <v>友谊</v>
          </cell>
          <cell r="BE78" t="str">
            <v>团兴</v>
          </cell>
          <cell r="BF78" t="str">
            <v>东风</v>
          </cell>
          <cell r="BG78" t="str">
            <v>高坡</v>
          </cell>
          <cell r="BH78" t="str">
            <v>旭升</v>
          </cell>
          <cell r="BI78" t="str">
            <v>胡庙</v>
          </cell>
          <cell r="BJ78" t="str">
            <v>黄岗</v>
          </cell>
          <cell r="BK78" t="str">
            <v>唐氏祠</v>
          </cell>
          <cell r="BL78" t="str">
            <v>梧桐</v>
          </cell>
          <cell r="BM78" t="str">
            <v>高庙</v>
          </cell>
          <cell r="BN78" t="str">
            <v>吴氏祠</v>
          </cell>
          <cell r="BO78" t="str">
            <v>刘岗</v>
          </cell>
          <cell r="BP78" t="str">
            <v>李岗</v>
          </cell>
          <cell r="BQ78" t="str">
            <v>轭头</v>
          </cell>
          <cell r="BR78" t="str">
            <v>虎弼冲</v>
          </cell>
          <cell r="BS78" t="str">
            <v>水寨</v>
          </cell>
          <cell r="BT78" t="str">
            <v>金山</v>
          </cell>
          <cell r="BU78" t="str">
            <v>经强</v>
          </cell>
          <cell r="BV78" t="str">
            <v>吉阳</v>
          </cell>
          <cell r="BW78" t="str">
            <v>高峰</v>
          </cell>
          <cell r="BX78" t="str">
            <v>仓屋咀</v>
          </cell>
          <cell r="BY78" t="str">
            <v>观音</v>
          </cell>
        </row>
        <row r="79">
          <cell r="AX79" t="str">
            <v>011315577</v>
          </cell>
          <cell r="AY79" t="str">
            <v>填报单位:长岭镇</v>
          </cell>
          <cell r="AZ79" t="str">
            <v>梧桐寺</v>
          </cell>
          <cell r="BA79" t="str">
            <v>鼓寨</v>
          </cell>
          <cell r="BB79" t="str">
            <v>同心</v>
          </cell>
          <cell r="BC79" t="str">
            <v>月仙坳</v>
          </cell>
          <cell r="BD79" t="str">
            <v>建设</v>
          </cell>
          <cell r="BE79" t="str">
            <v>新庵</v>
          </cell>
          <cell r="BF79" t="str">
            <v>日光</v>
          </cell>
          <cell r="BG79" t="str">
            <v>永阳</v>
          </cell>
          <cell r="BH79" t="str">
            <v>五一</v>
          </cell>
          <cell r="BI79" t="str">
            <v>长岭街</v>
          </cell>
          <cell r="BJ79" t="str">
            <v>柳堤街</v>
          </cell>
          <cell r="BK79" t="str">
            <v>白果</v>
          </cell>
          <cell r="BL79" t="str">
            <v>黑虎</v>
          </cell>
          <cell r="BM79" t="str">
            <v>吕冲</v>
          </cell>
          <cell r="BN79" t="str">
            <v>云台街</v>
          </cell>
          <cell r="BO79" t="str">
            <v>栗坡</v>
          </cell>
          <cell r="BP79" t="str">
            <v>泉水</v>
          </cell>
          <cell r="BQ79" t="str">
            <v>联民</v>
          </cell>
          <cell r="BR79" t="str">
            <v>联合</v>
          </cell>
          <cell r="BS79" t="str">
            <v>合心</v>
          </cell>
          <cell r="BT79" t="str">
            <v>风凰</v>
          </cell>
          <cell r="BU79" t="str">
            <v>狮坡</v>
          </cell>
          <cell r="BV79" t="str">
            <v>骑龙</v>
          </cell>
          <cell r="BW79" t="str">
            <v>金银岗</v>
          </cell>
          <cell r="BX79" t="str">
            <v>平江</v>
          </cell>
          <cell r="BY79" t="str">
            <v>白鹤</v>
          </cell>
          <cell r="BZ79" t="str">
            <v>农场</v>
          </cell>
          <cell r="CA79" t="str">
            <v>平林市</v>
          </cell>
          <cell r="CB79" t="str">
            <v>龙泉寺</v>
          </cell>
          <cell r="CC79" t="str">
            <v>狮子山</v>
          </cell>
          <cell r="CD79" t="str">
            <v>万安</v>
          </cell>
          <cell r="CE79" t="str">
            <v>红寨</v>
          </cell>
          <cell r="CF79" t="str">
            <v>锣鼓田</v>
          </cell>
          <cell r="CG79" t="str">
            <v>徐寨</v>
          </cell>
          <cell r="CH79" t="str">
            <v>肖桥</v>
          </cell>
          <cell r="CI79" t="str">
            <v>罗家凼</v>
          </cell>
          <cell r="CJ79" t="str">
            <v>菜畈</v>
          </cell>
          <cell r="CK79" t="str">
            <v>土滩埔</v>
          </cell>
          <cell r="CL79" t="str">
            <v>横山坡</v>
          </cell>
        </row>
        <row r="80">
          <cell r="AX80" t="str">
            <v>011315593</v>
          </cell>
          <cell r="AY80" t="str">
            <v>填报单位:马坪镇</v>
          </cell>
          <cell r="AZ80" t="str">
            <v>随应桥</v>
          </cell>
          <cell r="BA80" t="str">
            <v>三里岗</v>
          </cell>
          <cell r="BB80" t="str">
            <v>车站</v>
          </cell>
          <cell r="BC80" t="str">
            <v>严舒畈</v>
          </cell>
          <cell r="BD80" t="str">
            <v>黄金畈</v>
          </cell>
          <cell r="BE80" t="str">
            <v>胡家岩</v>
          </cell>
          <cell r="BF80" t="str">
            <v>新河</v>
          </cell>
          <cell r="BG80" t="str">
            <v>棚子岗</v>
          </cell>
          <cell r="BH80" t="str">
            <v>东青</v>
          </cell>
          <cell r="BI80" t="str">
            <v>峰山</v>
          </cell>
          <cell r="BJ80" t="str">
            <v>龟山</v>
          </cell>
          <cell r="BK80" t="str">
            <v>洪桥</v>
          </cell>
          <cell r="BL80" t="str">
            <v>柏林</v>
          </cell>
          <cell r="BM80" t="str">
            <v>狮子岗</v>
          </cell>
          <cell r="BN80" t="str">
            <v>军山</v>
          </cell>
          <cell r="BO80" t="str">
            <v>柳林</v>
          </cell>
        </row>
        <row r="81">
          <cell r="AX81" t="str">
            <v>011315411</v>
          </cell>
          <cell r="AY81" t="str">
            <v>填报单位:关庙镇</v>
          </cell>
          <cell r="AZ81" t="str">
            <v>金星</v>
          </cell>
          <cell r="BA81" t="str">
            <v>永兴</v>
          </cell>
          <cell r="BB81" t="str">
            <v>同心</v>
          </cell>
          <cell r="BC81" t="str">
            <v>先锋</v>
          </cell>
          <cell r="BD81" t="str">
            <v>中心</v>
          </cell>
          <cell r="BE81" t="str">
            <v>梅庙</v>
          </cell>
          <cell r="BF81" t="str">
            <v>合作</v>
          </cell>
          <cell r="BG81" t="str">
            <v>光明</v>
          </cell>
          <cell r="BH81" t="str">
            <v>龙泉</v>
          </cell>
          <cell r="BI81" t="str">
            <v>长城</v>
          </cell>
          <cell r="BJ81" t="str">
            <v>毕山</v>
          </cell>
          <cell r="BK81" t="str">
            <v>太山</v>
          </cell>
          <cell r="BL81" t="str">
            <v>张湾</v>
          </cell>
          <cell r="BM81" t="str">
            <v>关南</v>
          </cell>
          <cell r="BN81" t="str">
            <v>老沟</v>
          </cell>
          <cell r="BO81" t="str">
            <v>四畈</v>
          </cell>
          <cell r="BP81" t="str">
            <v>关庙</v>
          </cell>
          <cell r="BQ81" t="str">
            <v>天子</v>
          </cell>
          <cell r="BR81" t="str">
            <v>尖山</v>
          </cell>
          <cell r="BS81" t="str">
            <v>铁城</v>
          </cell>
          <cell r="BT81" t="str">
            <v>三合</v>
          </cell>
          <cell r="BU81" t="str">
            <v>双峰</v>
          </cell>
          <cell r="BV81" t="str">
            <v>聂店</v>
          </cell>
          <cell r="BW81" t="str">
            <v>大寨</v>
          </cell>
          <cell r="BX81" t="str">
            <v>大山</v>
          </cell>
          <cell r="BY81" t="str">
            <v>肖店</v>
          </cell>
          <cell r="BZ81" t="str">
            <v>方略</v>
          </cell>
        </row>
        <row r="82">
          <cell r="AX82" t="str">
            <v>011315534</v>
          </cell>
          <cell r="AY82" t="str">
            <v>填报单位:余店镇</v>
          </cell>
          <cell r="AZ82" t="str">
            <v>余店</v>
          </cell>
          <cell r="BA82" t="str">
            <v>唐寨</v>
          </cell>
          <cell r="BB82" t="str">
            <v>白雀</v>
          </cell>
          <cell r="BC82" t="str">
            <v>金盘</v>
          </cell>
          <cell r="BD82" t="str">
            <v>卢畈</v>
          </cell>
          <cell r="BE82" t="str">
            <v>王家冲</v>
          </cell>
          <cell r="BF82" t="str">
            <v>银珠</v>
          </cell>
          <cell r="BG82" t="str">
            <v>横山</v>
          </cell>
          <cell r="BH82" t="str">
            <v>墩子</v>
          </cell>
          <cell r="BI82" t="str">
            <v>古城</v>
          </cell>
          <cell r="BJ82" t="str">
            <v>双楼</v>
          </cell>
          <cell r="BK82" t="str">
            <v>英姿寨</v>
          </cell>
          <cell r="BL82" t="str">
            <v>双河</v>
          </cell>
          <cell r="BM82" t="str">
            <v>小山坳</v>
          </cell>
          <cell r="BN82" t="str">
            <v>青龙</v>
          </cell>
          <cell r="BO82" t="str">
            <v>马安</v>
          </cell>
          <cell r="BP82" t="str">
            <v>九岭山</v>
          </cell>
          <cell r="BQ82" t="str">
            <v>宋家岭</v>
          </cell>
          <cell r="BR82" t="str">
            <v>张氏祠</v>
          </cell>
          <cell r="BS82" t="str">
            <v>五一</v>
          </cell>
          <cell r="BT82" t="str">
            <v>界河</v>
          </cell>
          <cell r="BU82" t="str">
            <v>丰林</v>
          </cell>
          <cell r="BV82" t="str">
            <v>徐店</v>
          </cell>
          <cell r="BW82" t="str">
            <v>新湾</v>
          </cell>
          <cell r="BX82" t="str">
            <v>芦河</v>
          </cell>
          <cell r="BY82" t="str">
            <v>杨岭</v>
          </cell>
          <cell r="BZ82" t="str">
            <v>段河</v>
          </cell>
          <cell r="CA82" t="str">
            <v>关寨</v>
          </cell>
          <cell r="CB82" t="str">
            <v>东方</v>
          </cell>
          <cell r="CC82" t="str">
            <v>先觉庙</v>
          </cell>
          <cell r="CD82" t="str">
            <v>分水</v>
          </cell>
          <cell r="CE82" t="str">
            <v>李元</v>
          </cell>
          <cell r="CF82" t="str">
            <v>兴隆</v>
          </cell>
          <cell r="CG82" t="str">
            <v>兴隆街</v>
          </cell>
          <cell r="CH82" t="str">
            <v>豹子岭</v>
          </cell>
          <cell r="CI82" t="str">
            <v>枣林</v>
          </cell>
          <cell r="CJ82" t="str">
            <v>芦庙</v>
          </cell>
          <cell r="CK82" t="str">
            <v>九里</v>
          </cell>
          <cell r="CL82" t="str">
            <v>林寨</v>
          </cell>
        </row>
        <row r="83">
          <cell r="AX83" t="str">
            <v>011315219</v>
          </cell>
          <cell r="AY83" t="str">
            <v>填报单位:吴店镇</v>
          </cell>
          <cell r="AZ83" t="str">
            <v>双乡村</v>
          </cell>
          <cell r="BA83" t="str">
            <v>泉口村</v>
          </cell>
          <cell r="BB83" t="str">
            <v>楼子湾</v>
          </cell>
          <cell r="BC83" t="str">
            <v>双岗村</v>
          </cell>
          <cell r="BD83" t="str">
            <v>东河村</v>
          </cell>
          <cell r="BE83" t="str">
            <v>王子店</v>
          </cell>
          <cell r="BF83" t="str">
            <v>中心村</v>
          </cell>
          <cell r="BG83" t="str">
            <v>东门楼</v>
          </cell>
          <cell r="BH83" t="str">
            <v>东湾村</v>
          </cell>
          <cell r="BI83" t="str">
            <v>杨家坳</v>
          </cell>
          <cell r="BJ83" t="str">
            <v>芝麻湾</v>
          </cell>
          <cell r="BK83" t="str">
            <v>浆溪店</v>
          </cell>
          <cell r="BL83" t="str">
            <v>三土门</v>
          </cell>
          <cell r="BM83" t="str">
            <v>唐畈村</v>
          </cell>
          <cell r="BN83" t="str">
            <v>徐家山</v>
          </cell>
        </row>
        <row r="84">
          <cell r="AX84" t="str">
            <v>011315235</v>
          </cell>
          <cell r="AY84" t="str">
            <v>填报单位:郝店镇</v>
          </cell>
          <cell r="AZ84" t="str">
            <v>街道社区</v>
          </cell>
          <cell r="BA84" t="str">
            <v>郝店</v>
          </cell>
          <cell r="BB84" t="str">
            <v>红花山</v>
          </cell>
          <cell r="BC84" t="str">
            <v>白龙</v>
          </cell>
          <cell r="BD84" t="str">
            <v>梦畈</v>
          </cell>
          <cell r="BE84" t="str">
            <v>铁城</v>
          </cell>
          <cell r="BF84" t="str">
            <v>高楼</v>
          </cell>
          <cell r="BG84" t="str">
            <v>严家湾</v>
          </cell>
          <cell r="BH84" t="str">
            <v>双河</v>
          </cell>
          <cell r="BI84" t="str">
            <v>响塘</v>
          </cell>
          <cell r="BJ84" t="str">
            <v>中峰寺</v>
          </cell>
          <cell r="BK84" t="str">
            <v>黑河</v>
          </cell>
          <cell r="BL84" t="str">
            <v>关店</v>
          </cell>
          <cell r="BM84" t="str">
            <v>凤凰</v>
          </cell>
          <cell r="BN84" t="str">
            <v>花山</v>
          </cell>
          <cell r="BO84" t="str">
            <v>西冲</v>
          </cell>
          <cell r="BP84" t="str">
            <v>张岗</v>
          </cell>
          <cell r="BQ84" t="str">
            <v>天生</v>
          </cell>
        </row>
        <row r="85">
          <cell r="AX85" t="str">
            <v>011315251</v>
          </cell>
          <cell r="AY85" t="str">
            <v>填报单位:蔡河镇</v>
          </cell>
          <cell r="AZ85" t="str">
            <v>老虎岗</v>
          </cell>
          <cell r="BA85" t="str">
            <v>牛车湾</v>
          </cell>
          <cell r="BB85" t="str">
            <v>甸子山社区</v>
          </cell>
          <cell r="BC85" t="str">
            <v>南界</v>
          </cell>
          <cell r="BD85" t="str">
            <v>小河</v>
          </cell>
          <cell r="BE85" t="str">
            <v>徐店</v>
          </cell>
          <cell r="BF85" t="str">
            <v>麻粮市</v>
          </cell>
          <cell r="BG85" t="str">
            <v>观音堂</v>
          </cell>
          <cell r="BH85" t="str">
            <v>杏仁山</v>
          </cell>
          <cell r="BI85" t="str">
            <v>杨家坡</v>
          </cell>
          <cell r="BJ85" t="str">
            <v>柏树巷</v>
          </cell>
          <cell r="BK85" t="str">
            <v>大庙</v>
          </cell>
          <cell r="BL85" t="str">
            <v>木搭桥</v>
          </cell>
          <cell r="BM85" t="str">
            <v>白果</v>
          </cell>
          <cell r="BN85" t="str">
            <v>楼坊</v>
          </cell>
          <cell r="BO85" t="str">
            <v>兴安</v>
          </cell>
          <cell r="BP85" t="str">
            <v>六合</v>
          </cell>
          <cell r="BQ85" t="str">
            <v>黄土关</v>
          </cell>
          <cell r="BR85" t="str">
            <v>灯岗</v>
          </cell>
          <cell r="BS85" t="str">
            <v>石堰塘</v>
          </cell>
          <cell r="BT85" t="str">
            <v>机场</v>
          </cell>
          <cell r="BU85" t="str">
            <v>三山</v>
          </cell>
          <cell r="BV85" t="str">
            <v>白水河</v>
          </cell>
          <cell r="BW85" t="str">
            <v>院子湾</v>
          </cell>
        </row>
        <row r="86">
          <cell r="AX86" t="str">
            <v>011315569</v>
          </cell>
          <cell r="AY86" t="str">
            <v>填报单位:李店镇</v>
          </cell>
          <cell r="AZ86" t="str">
            <v>河西</v>
          </cell>
          <cell r="BA86" t="str">
            <v>红卫</v>
          </cell>
          <cell r="BB86" t="str">
            <v>姚店</v>
          </cell>
          <cell r="BC86" t="str">
            <v>友谊</v>
          </cell>
          <cell r="BD86" t="str">
            <v>熊冲</v>
          </cell>
          <cell r="BE86" t="str">
            <v>草店</v>
          </cell>
          <cell r="BF86" t="str">
            <v>新峰</v>
          </cell>
          <cell r="BG86" t="str">
            <v>飞跃</v>
          </cell>
          <cell r="BH86" t="str">
            <v>天子山</v>
          </cell>
          <cell r="BI86" t="str">
            <v>万新</v>
          </cell>
          <cell r="BJ86" t="str">
            <v>迎春</v>
          </cell>
          <cell r="BK86" t="str">
            <v>李店</v>
          </cell>
          <cell r="BL86" t="str">
            <v>黄金</v>
          </cell>
          <cell r="BM86" t="str">
            <v>张杨</v>
          </cell>
          <cell r="BN86" t="str">
            <v>雷楼</v>
          </cell>
          <cell r="BO86" t="str">
            <v>雷庙</v>
          </cell>
          <cell r="BP86" t="str">
            <v>麻城</v>
          </cell>
          <cell r="BQ86" t="str">
            <v>应店</v>
          </cell>
          <cell r="BR86" t="str">
            <v>中心</v>
          </cell>
          <cell r="BS86" t="str">
            <v>双河</v>
          </cell>
        </row>
        <row r="87">
          <cell r="AX87" t="str">
            <v>011315454</v>
          </cell>
          <cell r="AY87" t="str">
            <v>填报单位:太平镇</v>
          </cell>
          <cell r="AZ87" t="str">
            <v>太平</v>
          </cell>
          <cell r="BA87" t="str">
            <v>西河</v>
          </cell>
          <cell r="BB87" t="str">
            <v>朝阳</v>
          </cell>
          <cell r="BC87" t="str">
            <v>猫子湖</v>
          </cell>
          <cell r="BD87" t="str">
            <v>群联</v>
          </cell>
          <cell r="BE87" t="str">
            <v>左家河</v>
          </cell>
          <cell r="BF87" t="str">
            <v>红日</v>
          </cell>
          <cell r="BG87" t="str">
            <v>七里冲</v>
          </cell>
          <cell r="BH87" t="str">
            <v>红旗</v>
          </cell>
          <cell r="BI87" t="str">
            <v>东河</v>
          </cell>
          <cell r="BJ87" t="str">
            <v>檀树</v>
          </cell>
          <cell r="BK87" t="str">
            <v>群益</v>
          </cell>
          <cell r="BL87" t="str">
            <v>明寨</v>
          </cell>
          <cell r="BM87" t="str">
            <v>高店</v>
          </cell>
          <cell r="BN87" t="str">
            <v>朱庙</v>
          </cell>
          <cell r="BO87" t="str">
            <v>响水潭</v>
          </cell>
        </row>
        <row r="88">
          <cell r="AX88" t="str">
            <v>011315497</v>
          </cell>
          <cell r="AY88" t="str">
            <v>填报单位:骆店镇</v>
          </cell>
          <cell r="AZ88" t="str">
            <v>骆店</v>
          </cell>
          <cell r="BA88" t="str">
            <v>鲁班</v>
          </cell>
          <cell r="BB88" t="str">
            <v>团结</v>
          </cell>
          <cell r="BC88" t="str">
            <v>远景</v>
          </cell>
          <cell r="BD88" t="str">
            <v>石堰</v>
          </cell>
          <cell r="BE88" t="str">
            <v>红桥</v>
          </cell>
          <cell r="BF88" t="str">
            <v>三桥</v>
          </cell>
          <cell r="BG88" t="str">
            <v>陡坡</v>
          </cell>
          <cell r="BH88" t="str">
            <v>双塘</v>
          </cell>
          <cell r="BI88" t="str">
            <v>塔塘</v>
          </cell>
          <cell r="BJ88" t="str">
            <v>草店</v>
          </cell>
          <cell r="BK88" t="str">
            <v>石何</v>
          </cell>
          <cell r="BL88" t="str">
            <v>青堆</v>
          </cell>
          <cell r="BM88" t="str">
            <v>东方</v>
          </cell>
          <cell r="BN88" t="str">
            <v>联兴</v>
          </cell>
          <cell r="BO88" t="str">
            <v>天堡</v>
          </cell>
          <cell r="BP88" t="str">
            <v>桥头</v>
          </cell>
          <cell r="BQ88" t="str">
            <v>联合</v>
          </cell>
          <cell r="BR88" t="str">
            <v>社山</v>
          </cell>
          <cell r="BS88" t="str">
            <v>杨楼</v>
          </cell>
        </row>
        <row r="89">
          <cell r="AX89" t="str">
            <v>77393178X</v>
          </cell>
          <cell r="AY89" t="str">
            <v>填报单位:工业基地</v>
          </cell>
          <cell r="AZ89" t="str">
            <v>城南社区</v>
          </cell>
          <cell r="BA89" t="str">
            <v>双岗</v>
          </cell>
          <cell r="BB89" t="str">
            <v>灵山</v>
          </cell>
          <cell r="BC89" t="str">
            <v>盘龙岗</v>
          </cell>
        </row>
        <row r="90">
          <cell r="AX90" t="str">
            <v>421381400</v>
          </cell>
          <cell r="AY90" t="str">
            <v>填报单位:国营场</v>
          </cell>
          <cell r="AZ90" t="str">
            <v>中华山林场</v>
          </cell>
          <cell r="BA90" t="str">
            <v>三潭风景区</v>
          </cell>
        </row>
        <row r="91">
          <cell r="AX91" t="str">
            <v>421381401</v>
          </cell>
          <cell r="AY91" t="str">
            <v>填报单位:三潭风景区</v>
          </cell>
          <cell r="AZ91" t="str">
            <v>莲花村</v>
          </cell>
        </row>
        <row r="92">
          <cell r="AX92" t="str">
            <v>421381402</v>
          </cell>
          <cell r="AY92" t="str">
            <v>填报单位:中华山林场</v>
          </cell>
          <cell r="AZ92" t="str">
            <v>平靖关村</v>
          </cell>
        </row>
        <row r="93">
          <cell r="AY93" t="str">
            <v>填报单位:</v>
          </cell>
        </row>
        <row r="94">
          <cell r="AY94" t="str">
            <v>填报单位:广水市统计局</v>
          </cell>
          <cell r="AZ94">
            <v>1</v>
          </cell>
          <cell r="BA94">
            <v>2</v>
          </cell>
          <cell r="BB94">
            <v>3</v>
          </cell>
          <cell r="BC94">
            <v>4</v>
          </cell>
          <cell r="BD94">
            <v>5</v>
          </cell>
          <cell r="BE94">
            <v>6</v>
          </cell>
          <cell r="BF94">
            <v>7</v>
          </cell>
          <cell r="BG94">
            <v>8</v>
          </cell>
          <cell r="BH94">
            <v>9</v>
          </cell>
          <cell r="BI94">
            <v>10</v>
          </cell>
          <cell r="BJ94">
            <v>11</v>
          </cell>
          <cell r="BK94">
            <v>12</v>
          </cell>
          <cell r="BL94">
            <v>13</v>
          </cell>
          <cell r="BM94">
            <v>14</v>
          </cell>
          <cell r="BN94">
            <v>15</v>
          </cell>
          <cell r="BO94">
            <v>16</v>
          </cell>
          <cell r="BP94">
            <v>17</v>
          </cell>
          <cell r="BQ94">
            <v>18</v>
          </cell>
          <cell r="BR94">
            <v>19</v>
          </cell>
        </row>
        <row r="95">
          <cell r="AY95" t="str">
            <v>填报单位:应山办事处</v>
          </cell>
          <cell r="AZ95">
            <v>1</v>
          </cell>
          <cell r="BA95">
            <v>2</v>
          </cell>
          <cell r="BB95">
            <v>3</v>
          </cell>
          <cell r="BC95">
            <v>4</v>
          </cell>
          <cell r="BD95">
            <v>5</v>
          </cell>
          <cell r="BE95">
            <v>6</v>
          </cell>
          <cell r="BF95">
            <v>7</v>
          </cell>
          <cell r="BG95">
            <v>8</v>
          </cell>
          <cell r="BH95">
            <v>9</v>
          </cell>
          <cell r="BI95">
            <v>10</v>
          </cell>
          <cell r="BJ95">
            <v>11</v>
          </cell>
          <cell r="BK95">
            <v>12</v>
          </cell>
          <cell r="BL95">
            <v>13</v>
          </cell>
          <cell r="BM95">
            <v>14</v>
          </cell>
          <cell r="BN95">
            <v>15</v>
          </cell>
          <cell r="BO95">
            <v>16</v>
          </cell>
        </row>
        <row r="96">
          <cell r="AY96" t="str">
            <v>填报单位:十里办事处</v>
          </cell>
          <cell r="AZ96">
            <v>1</v>
          </cell>
          <cell r="BA96">
            <v>2</v>
          </cell>
          <cell r="BB96">
            <v>3</v>
          </cell>
          <cell r="BC96">
            <v>4</v>
          </cell>
          <cell r="BD96">
            <v>5</v>
          </cell>
          <cell r="BE96">
            <v>6</v>
          </cell>
          <cell r="BF96">
            <v>7</v>
          </cell>
          <cell r="BG96">
            <v>8</v>
          </cell>
          <cell r="BH96">
            <v>9</v>
          </cell>
          <cell r="BI96">
            <v>10</v>
          </cell>
          <cell r="BJ96">
            <v>11</v>
          </cell>
          <cell r="BK96">
            <v>12</v>
          </cell>
          <cell r="BL96">
            <v>13</v>
          </cell>
          <cell r="BM96">
            <v>14</v>
          </cell>
          <cell r="BN96">
            <v>15</v>
          </cell>
          <cell r="BO96">
            <v>16</v>
          </cell>
          <cell r="BP96">
            <v>17</v>
          </cell>
          <cell r="BQ96">
            <v>18</v>
          </cell>
          <cell r="BR96">
            <v>19</v>
          </cell>
          <cell r="BS96">
            <v>20</v>
          </cell>
          <cell r="BT96">
            <v>21</v>
          </cell>
          <cell r="BU96">
            <v>22</v>
          </cell>
          <cell r="BV96">
            <v>23</v>
          </cell>
          <cell r="BW96">
            <v>24</v>
          </cell>
          <cell r="BX96">
            <v>25</v>
          </cell>
          <cell r="BY96">
            <v>26</v>
          </cell>
          <cell r="BZ96">
            <v>27</v>
          </cell>
          <cell r="CA96">
            <v>28</v>
          </cell>
          <cell r="CB96">
            <v>29</v>
          </cell>
          <cell r="CC96">
            <v>30</v>
          </cell>
        </row>
        <row r="97">
          <cell r="AY97" t="str">
            <v>填报单位:广水办事处</v>
          </cell>
          <cell r="AZ97">
            <v>1</v>
          </cell>
          <cell r="BA97">
            <v>2</v>
          </cell>
          <cell r="BB97">
            <v>3</v>
          </cell>
          <cell r="BC97">
            <v>4</v>
          </cell>
          <cell r="BD97">
            <v>5</v>
          </cell>
          <cell r="BE97">
            <v>6</v>
          </cell>
          <cell r="BF97">
            <v>7</v>
          </cell>
          <cell r="BG97">
            <v>8</v>
          </cell>
          <cell r="BH97">
            <v>9</v>
          </cell>
          <cell r="BI97">
            <v>10</v>
          </cell>
          <cell r="BJ97">
            <v>11</v>
          </cell>
          <cell r="BK97">
            <v>12</v>
          </cell>
          <cell r="BL97">
            <v>13</v>
          </cell>
          <cell r="BM97">
            <v>14</v>
          </cell>
          <cell r="BN97">
            <v>15</v>
          </cell>
          <cell r="BO97">
            <v>16</v>
          </cell>
          <cell r="BP97">
            <v>17</v>
          </cell>
          <cell r="BQ97">
            <v>18</v>
          </cell>
          <cell r="BR97">
            <v>19</v>
          </cell>
          <cell r="BS97">
            <v>20</v>
          </cell>
          <cell r="BT97">
            <v>21</v>
          </cell>
        </row>
        <row r="98">
          <cell r="AY98" t="str">
            <v>填报单位:城郊办事处</v>
          </cell>
          <cell r="AZ98">
            <v>1</v>
          </cell>
          <cell r="BA98">
            <v>2</v>
          </cell>
          <cell r="BB98">
            <v>3</v>
          </cell>
          <cell r="BC98">
            <v>4</v>
          </cell>
          <cell r="BD98">
            <v>5</v>
          </cell>
          <cell r="BE98">
            <v>6</v>
          </cell>
          <cell r="BF98">
            <v>7</v>
          </cell>
          <cell r="BG98">
            <v>8</v>
          </cell>
          <cell r="BH98">
            <v>9</v>
          </cell>
          <cell r="BI98">
            <v>10</v>
          </cell>
          <cell r="BJ98">
            <v>11</v>
          </cell>
          <cell r="BK98">
            <v>12</v>
          </cell>
          <cell r="BL98">
            <v>13</v>
          </cell>
          <cell r="BM98">
            <v>14</v>
          </cell>
          <cell r="BN98">
            <v>15</v>
          </cell>
          <cell r="BO98">
            <v>16</v>
          </cell>
          <cell r="BP98">
            <v>17</v>
          </cell>
          <cell r="BQ98">
            <v>18</v>
          </cell>
        </row>
        <row r="99">
          <cell r="AY99" t="str">
            <v>填报单位:武胜关镇</v>
          </cell>
          <cell r="AZ99">
            <v>1</v>
          </cell>
          <cell r="BA99">
            <v>2</v>
          </cell>
          <cell r="BB99">
            <v>3</v>
          </cell>
          <cell r="BC99">
            <v>4</v>
          </cell>
          <cell r="BD99">
            <v>5</v>
          </cell>
          <cell r="BE99">
            <v>6</v>
          </cell>
          <cell r="BF99">
            <v>7</v>
          </cell>
          <cell r="BG99">
            <v>8</v>
          </cell>
          <cell r="BH99">
            <v>9</v>
          </cell>
          <cell r="BI99">
            <v>10</v>
          </cell>
          <cell r="BJ99">
            <v>11</v>
          </cell>
          <cell r="BK99">
            <v>12</v>
          </cell>
          <cell r="BL99">
            <v>13</v>
          </cell>
          <cell r="BM99">
            <v>14</v>
          </cell>
          <cell r="BN99">
            <v>15</v>
          </cell>
          <cell r="BO99">
            <v>16</v>
          </cell>
          <cell r="BP99">
            <v>17</v>
          </cell>
          <cell r="BQ99">
            <v>18</v>
          </cell>
          <cell r="BR99">
            <v>19</v>
          </cell>
          <cell r="BS99">
            <v>20</v>
          </cell>
          <cell r="BT99">
            <v>21</v>
          </cell>
          <cell r="BU99">
            <v>22</v>
          </cell>
          <cell r="BV99">
            <v>23</v>
          </cell>
          <cell r="BW99">
            <v>24</v>
          </cell>
          <cell r="BX99">
            <v>25</v>
          </cell>
          <cell r="BY99">
            <v>26</v>
          </cell>
        </row>
        <row r="100">
          <cell r="AY100" t="str">
            <v>填报单位:杨寨镇</v>
          </cell>
          <cell r="AZ100">
            <v>1</v>
          </cell>
          <cell r="BA100">
            <v>2</v>
          </cell>
          <cell r="BB100">
            <v>3</v>
          </cell>
          <cell r="BC100">
            <v>4</v>
          </cell>
          <cell r="BD100">
            <v>5</v>
          </cell>
          <cell r="BE100">
            <v>6</v>
          </cell>
          <cell r="BF100">
            <v>7</v>
          </cell>
          <cell r="BG100">
            <v>8</v>
          </cell>
          <cell r="BH100">
            <v>9</v>
          </cell>
          <cell r="BI100">
            <v>10</v>
          </cell>
          <cell r="BJ100">
            <v>11</v>
          </cell>
          <cell r="BK100">
            <v>12</v>
          </cell>
          <cell r="BL100">
            <v>13</v>
          </cell>
          <cell r="BM100">
            <v>14</v>
          </cell>
          <cell r="BN100">
            <v>15</v>
          </cell>
          <cell r="BO100">
            <v>16</v>
          </cell>
          <cell r="BP100">
            <v>17</v>
          </cell>
          <cell r="BQ100">
            <v>18</v>
          </cell>
          <cell r="BR100">
            <v>19</v>
          </cell>
          <cell r="BS100">
            <v>20</v>
          </cell>
          <cell r="BT100">
            <v>21</v>
          </cell>
          <cell r="BU100">
            <v>22</v>
          </cell>
          <cell r="BV100">
            <v>23</v>
          </cell>
          <cell r="BW100">
            <v>24</v>
          </cell>
        </row>
        <row r="101">
          <cell r="AY101" t="str">
            <v>填报单位:陈巷镇</v>
          </cell>
          <cell r="AZ101">
            <v>1</v>
          </cell>
          <cell r="BA101">
            <v>2</v>
          </cell>
          <cell r="BB101">
            <v>3</v>
          </cell>
          <cell r="BC101">
            <v>4</v>
          </cell>
          <cell r="BD101">
            <v>5</v>
          </cell>
          <cell r="BE101">
            <v>6</v>
          </cell>
          <cell r="BF101">
            <v>7</v>
          </cell>
          <cell r="BG101">
            <v>8</v>
          </cell>
          <cell r="BH101">
            <v>9</v>
          </cell>
          <cell r="BI101">
            <v>10</v>
          </cell>
          <cell r="BJ101">
            <v>11</v>
          </cell>
          <cell r="BK101">
            <v>12</v>
          </cell>
          <cell r="BL101">
            <v>13</v>
          </cell>
          <cell r="BM101">
            <v>14</v>
          </cell>
          <cell r="BN101">
            <v>15</v>
          </cell>
          <cell r="BO101">
            <v>16</v>
          </cell>
          <cell r="BP101">
            <v>17</v>
          </cell>
          <cell r="BQ101">
            <v>18</v>
          </cell>
          <cell r="BR101">
            <v>19</v>
          </cell>
          <cell r="BS101">
            <v>20</v>
          </cell>
          <cell r="BT101">
            <v>21</v>
          </cell>
          <cell r="BU101">
            <v>22</v>
          </cell>
          <cell r="BV101">
            <v>23</v>
          </cell>
          <cell r="BW101">
            <v>24</v>
          </cell>
          <cell r="BX101">
            <v>25</v>
          </cell>
          <cell r="BY101">
            <v>26</v>
          </cell>
        </row>
        <row r="102">
          <cell r="AY102" t="str">
            <v>填报单位:长岭镇</v>
          </cell>
          <cell r="AZ102">
            <v>1</v>
          </cell>
          <cell r="BA102">
            <v>2</v>
          </cell>
          <cell r="BB102">
            <v>3</v>
          </cell>
          <cell r="BC102">
            <v>4</v>
          </cell>
          <cell r="BD102">
            <v>5</v>
          </cell>
          <cell r="BE102">
            <v>6</v>
          </cell>
          <cell r="BF102">
            <v>7</v>
          </cell>
          <cell r="BG102">
            <v>8</v>
          </cell>
          <cell r="BH102">
            <v>9</v>
          </cell>
          <cell r="BI102">
            <v>10</v>
          </cell>
          <cell r="BJ102">
            <v>11</v>
          </cell>
          <cell r="BK102">
            <v>12</v>
          </cell>
          <cell r="BL102">
            <v>13</v>
          </cell>
          <cell r="BM102">
            <v>14</v>
          </cell>
          <cell r="BN102">
            <v>15</v>
          </cell>
          <cell r="BO102">
            <v>16</v>
          </cell>
          <cell r="BP102">
            <v>17</v>
          </cell>
          <cell r="BQ102">
            <v>18</v>
          </cell>
          <cell r="BR102">
            <v>19</v>
          </cell>
          <cell r="BS102">
            <v>20</v>
          </cell>
          <cell r="BT102">
            <v>21</v>
          </cell>
          <cell r="BU102">
            <v>22</v>
          </cell>
          <cell r="BV102">
            <v>23</v>
          </cell>
          <cell r="BW102">
            <v>24</v>
          </cell>
          <cell r="BX102">
            <v>25</v>
          </cell>
          <cell r="BY102">
            <v>26</v>
          </cell>
          <cell r="BZ102">
            <v>27</v>
          </cell>
          <cell r="CA102">
            <v>28</v>
          </cell>
          <cell r="CB102">
            <v>29</v>
          </cell>
          <cell r="CC102">
            <v>30</v>
          </cell>
          <cell r="CD102">
            <v>31</v>
          </cell>
          <cell r="CE102">
            <v>32</v>
          </cell>
          <cell r="CF102">
            <v>33</v>
          </cell>
          <cell r="CG102">
            <v>34</v>
          </cell>
          <cell r="CH102">
            <v>35</v>
          </cell>
          <cell r="CI102">
            <v>36</v>
          </cell>
          <cell r="CJ102">
            <v>37</v>
          </cell>
          <cell r="CK102">
            <v>38</v>
          </cell>
          <cell r="CL102">
            <v>39</v>
          </cell>
        </row>
        <row r="103">
          <cell r="AY103" t="str">
            <v>填报单位:马坪镇</v>
          </cell>
          <cell r="AZ103">
            <v>1</v>
          </cell>
          <cell r="BA103">
            <v>2</v>
          </cell>
          <cell r="BB103">
            <v>3</v>
          </cell>
          <cell r="BC103">
            <v>4</v>
          </cell>
          <cell r="BD103">
            <v>5</v>
          </cell>
          <cell r="BE103">
            <v>6</v>
          </cell>
          <cell r="BF103">
            <v>7</v>
          </cell>
          <cell r="BG103">
            <v>8</v>
          </cell>
          <cell r="BH103">
            <v>9</v>
          </cell>
          <cell r="BI103">
            <v>10</v>
          </cell>
          <cell r="BJ103">
            <v>11</v>
          </cell>
          <cell r="BK103">
            <v>12</v>
          </cell>
          <cell r="BL103">
            <v>13</v>
          </cell>
          <cell r="BM103">
            <v>14</v>
          </cell>
          <cell r="BN103">
            <v>15</v>
          </cell>
          <cell r="BO103">
            <v>16</v>
          </cell>
        </row>
        <row r="104">
          <cell r="AY104" t="str">
            <v>填报单位:关庙镇</v>
          </cell>
          <cell r="AZ104">
            <v>1</v>
          </cell>
          <cell r="BA104">
            <v>2</v>
          </cell>
          <cell r="BB104">
            <v>3</v>
          </cell>
          <cell r="BC104">
            <v>4</v>
          </cell>
          <cell r="BD104">
            <v>5</v>
          </cell>
          <cell r="BE104">
            <v>6</v>
          </cell>
          <cell r="BF104">
            <v>7</v>
          </cell>
          <cell r="BG104">
            <v>8</v>
          </cell>
          <cell r="BH104">
            <v>9</v>
          </cell>
          <cell r="BI104">
            <v>10</v>
          </cell>
          <cell r="BJ104">
            <v>11</v>
          </cell>
          <cell r="BK104">
            <v>12</v>
          </cell>
          <cell r="BL104">
            <v>13</v>
          </cell>
          <cell r="BM104">
            <v>14</v>
          </cell>
          <cell r="BN104">
            <v>15</v>
          </cell>
          <cell r="BO104">
            <v>16</v>
          </cell>
          <cell r="BP104">
            <v>17</v>
          </cell>
          <cell r="BQ104">
            <v>18</v>
          </cell>
          <cell r="BR104">
            <v>19</v>
          </cell>
          <cell r="BS104">
            <v>20</v>
          </cell>
          <cell r="BT104">
            <v>21</v>
          </cell>
          <cell r="BU104">
            <v>22</v>
          </cell>
          <cell r="BV104">
            <v>23</v>
          </cell>
          <cell r="BW104">
            <v>24</v>
          </cell>
          <cell r="BX104">
            <v>25</v>
          </cell>
          <cell r="BY104">
            <v>26</v>
          </cell>
          <cell r="BZ104">
            <v>27</v>
          </cell>
        </row>
        <row r="105">
          <cell r="AY105" t="str">
            <v>填报单位:余店镇</v>
          </cell>
          <cell r="AZ105">
            <v>1</v>
          </cell>
          <cell r="BA105">
            <v>2</v>
          </cell>
          <cell r="BB105">
            <v>3</v>
          </cell>
          <cell r="BC105">
            <v>4</v>
          </cell>
          <cell r="BD105">
            <v>5</v>
          </cell>
          <cell r="BE105">
            <v>6</v>
          </cell>
          <cell r="BF105">
            <v>7</v>
          </cell>
          <cell r="BG105">
            <v>8</v>
          </cell>
          <cell r="BH105">
            <v>9</v>
          </cell>
          <cell r="BI105">
            <v>10</v>
          </cell>
          <cell r="BJ105">
            <v>11</v>
          </cell>
          <cell r="BK105">
            <v>12</v>
          </cell>
          <cell r="BL105">
            <v>13</v>
          </cell>
          <cell r="BM105">
            <v>14</v>
          </cell>
          <cell r="BN105">
            <v>15</v>
          </cell>
          <cell r="BO105">
            <v>16</v>
          </cell>
          <cell r="BP105">
            <v>17</v>
          </cell>
          <cell r="BQ105">
            <v>18</v>
          </cell>
          <cell r="BR105">
            <v>19</v>
          </cell>
          <cell r="BS105">
            <v>20</v>
          </cell>
          <cell r="BT105">
            <v>21</v>
          </cell>
          <cell r="BU105">
            <v>22</v>
          </cell>
          <cell r="BV105">
            <v>23</v>
          </cell>
          <cell r="BW105">
            <v>24</v>
          </cell>
          <cell r="BX105">
            <v>25</v>
          </cell>
          <cell r="BY105">
            <v>26</v>
          </cell>
          <cell r="BZ105">
            <v>27</v>
          </cell>
          <cell r="CA105">
            <v>28</v>
          </cell>
          <cell r="CB105">
            <v>29</v>
          </cell>
          <cell r="CC105">
            <v>30</v>
          </cell>
          <cell r="CD105">
            <v>31</v>
          </cell>
          <cell r="CE105">
            <v>32</v>
          </cell>
          <cell r="CF105">
            <v>33</v>
          </cell>
          <cell r="CG105">
            <v>34</v>
          </cell>
          <cell r="CH105">
            <v>35</v>
          </cell>
          <cell r="CI105">
            <v>36</v>
          </cell>
          <cell r="CJ105">
            <v>37</v>
          </cell>
          <cell r="CK105">
            <v>38</v>
          </cell>
          <cell r="CL105">
            <v>39</v>
          </cell>
        </row>
        <row r="106">
          <cell r="AY106" t="str">
            <v>填报单位:吴店镇</v>
          </cell>
          <cell r="AZ106">
            <v>1</v>
          </cell>
          <cell r="BA106">
            <v>2</v>
          </cell>
          <cell r="BB106">
            <v>3</v>
          </cell>
          <cell r="BC106">
            <v>4</v>
          </cell>
          <cell r="BD106">
            <v>5</v>
          </cell>
          <cell r="BE106">
            <v>6</v>
          </cell>
          <cell r="BF106">
            <v>7</v>
          </cell>
          <cell r="BG106">
            <v>8</v>
          </cell>
          <cell r="BH106">
            <v>9</v>
          </cell>
          <cell r="BI106">
            <v>10</v>
          </cell>
          <cell r="BJ106">
            <v>11</v>
          </cell>
          <cell r="BK106">
            <v>12</v>
          </cell>
          <cell r="BL106">
            <v>13</v>
          </cell>
          <cell r="BM106">
            <v>14</v>
          </cell>
          <cell r="BN106">
            <v>15</v>
          </cell>
        </row>
        <row r="107">
          <cell r="AY107" t="str">
            <v>填报单位:郝店镇</v>
          </cell>
          <cell r="AZ107">
            <v>1</v>
          </cell>
          <cell r="BA107">
            <v>2</v>
          </cell>
          <cell r="BB107">
            <v>3</v>
          </cell>
          <cell r="BC107">
            <v>4</v>
          </cell>
          <cell r="BD107">
            <v>5</v>
          </cell>
          <cell r="BE107">
            <v>6</v>
          </cell>
          <cell r="BF107">
            <v>7</v>
          </cell>
          <cell r="BG107">
            <v>8</v>
          </cell>
          <cell r="BH107">
            <v>9</v>
          </cell>
          <cell r="BI107">
            <v>10</v>
          </cell>
          <cell r="BJ107">
            <v>11</v>
          </cell>
          <cell r="BK107">
            <v>12</v>
          </cell>
          <cell r="BL107">
            <v>13</v>
          </cell>
          <cell r="BM107">
            <v>14</v>
          </cell>
          <cell r="BN107">
            <v>15</v>
          </cell>
          <cell r="BO107">
            <v>16</v>
          </cell>
          <cell r="BP107">
            <v>17</v>
          </cell>
          <cell r="BQ107">
            <v>18</v>
          </cell>
        </row>
        <row r="108">
          <cell r="AY108" t="str">
            <v>填报单位:蔡河镇</v>
          </cell>
          <cell r="AZ108">
            <v>1</v>
          </cell>
          <cell r="BA108">
            <v>2</v>
          </cell>
          <cell r="BB108">
            <v>3</v>
          </cell>
          <cell r="BC108">
            <v>4</v>
          </cell>
          <cell r="BD108">
            <v>5</v>
          </cell>
          <cell r="BE108">
            <v>6</v>
          </cell>
          <cell r="BF108">
            <v>7</v>
          </cell>
          <cell r="BG108">
            <v>8</v>
          </cell>
          <cell r="BH108">
            <v>9</v>
          </cell>
          <cell r="BI108">
            <v>10</v>
          </cell>
          <cell r="BJ108">
            <v>11</v>
          </cell>
          <cell r="BK108">
            <v>12</v>
          </cell>
          <cell r="BL108">
            <v>13</v>
          </cell>
          <cell r="BM108">
            <v>14</v>
          </cell>
          <cell r="BN108">
            <v>15</v>
          </cell>
          <cell r="BO108">
            <v>16</v>
          </cell>
          <cell r="BP108">
            <v>17</v>
          </cell>
          <cell r="BQ108">
            <v>18</v>
          </cell>
          <cell r="BR108">
            <v>19</v>
          </cell>
          <cell r="BS108">
            <v>20</v>
          </cell>
          <cell r="BT108">
            <v>21</v>
          </cell>
          <cell r="BU108">
            <v>22</v>
          </cell>
          <cell r="BV108">
            <v>23</v>
          </cell>
          <cell r="BW108">
            <v>24</v>
          </cell>
        </row>
        <row r="109">
          <cell r="AY109" t="str">
            <v>填报单位:李店镇</v>
          </cell>
          <cell r="AZ109">
            <v>1</v>
          </cell>
          <cell r="BA109">
            <v>2</v>
          </cell>
          <cell r="BB109">
            <v>3</v>
          </cell>
          <cell r="BC109">
            <v>4</v>
          </cell>
          <cell r="BD109">
            <v>5</v>
          </cell>
          <cell r="BE109">
            <v>6</v>
          </cell>
          <cell r="BF109">
            <v>7</v>
          </cell>
          <cell r="BG109">
            <v>8</v>
          </cell>
          <cell r="BH109">
            <v>9</v>
          </cell>
          <cell r="BI109">
            <v>10</v>
          </cell>
          <cell r="BJ109">
            <v>11</v>
          </cell>
          <cell r="BK109">
            <v>12</v>
          </cell>
          <cell r="BL109">
            <v>13</v>
          </cell>
          <cell r="BM109">
            <v>14</v>
          </cell>
          <cell r="BN109">
            <v>15</v>
          </cell>
          <cell r="BO109">
            <v>16</v>
          </cell>
          <cell r="BP109">
            <v>17</v>
          </cell>
          <cell r="BQ109">
            <v>18</v>
          </cell>
          <cell r="BR109">
            <v>19</v>
          </cell>
          <cell r="BS109">
            <v>20</v>
          </cell>
        </row>
        <row r="110">
          <cell r="AY110" t="str">
            <v>填报单位:太平镇</v>
          </cell>
          <cell r="AZ110">
            <v>1</v>
          </cell>
          <cell r="BA110">
            <v>2</v>
          </cell>
          <cell r="BB110">
            <v>3</v>
          </cell>
          <cell r="BC110">
            <v>4</v>
          </cell>
          <cell r="BD110">
            <v>5</v>
          </cell>
          <cell r="BE110">
            <v>6</v>
          </cell>
          <cell r="BF110">
            <v>7</v>
          </cell>
          <cell r="BG110">
            <v>8</v>
          </cell>
          <cell r="BH110">
            <v>9</v>
          </cell>
          <cell r="BI110">
            <v>10</v>
          </cell>
          <cell r="BJ110">
            <v>11</v>
          </cell>
          <cell r="BK110">
            <v>12</v>
          </cell>
          <cell r="BL110">
            <v>13</v>
          </cell>
          <cell r="BM110">
            <v>14</v>
          </cell>
          <cell r="BN110">
            <v>15</v>
          </cell>
          <cell r="BO110">
            <v>16</v>
          </cell>
        </row>
        <row r="111">
          <cell r="AY111" t="str">
            <v>填报单位:骆店镇</v>
          </cell>
          <cell r="AZ111">
            <v>1</v>
          </cell>
          <cell r="BA111">
            <v>2</v>
          </cell>
          <cell r="BB111">
            <v>3</v>
          </cell>
          <cell r="BC111">
            <v>4</v>
          </cell>
          <cell r="BD111">
            <v>5</v>
          </cell>
          <cell r="BE111">
            <v>6</v>
          </cell>
          <cell r="BF111">
            <v>7</v>
          </cell>
          <cell r="BG111">
            <v>8</v>
          </cell>
          <cell r="BH111">
            <v>9</v>
          </cell>
          <cell r="BI111">
            <v>10</v>
          </cell>
          <cell r="BJ111">
            <v>11</v>
          </cell>
          <cell r="BK111">
            <v>12</v>
          </cell>
          <cell r="BL111">
            <v>13</v>
          </cell>
          <cell r="BM111">
            <v>14</v>
          </cell>
          <cell r="BN111">
            <v>15</v>
          </cell>
          <cell r="BO111">
            <v>16</v>
          </cell>
          <cell r="BP111">
            <v>17</v>
          </cell>
          <cell r="BQ111">
            <v>18</v>
          </cell>
          <cell r="BR111">
            <v>19</v>
          </cell>
          <cell r="BS111">
            <v>20</v>
          </cell>
        </row>
        <row r="112">
          <cell r="AY112" t="str">
            <v>填报单位:工业基地</v>
          </cell>
          <cell r="AZ112">
            <v>1</v>
          </cell>
          <cell r="BA112">
            <v>2</v>
          </cell>
          <cell r="BB112">
            <v>3</v>
          </cell>
          <cell r="BC112">
            <v>4</v>
          </cell>
        </row>
        <row r="113">
          <cell r="AY113" t="str">
            <v>填报单位:国营场</v>
          </cell>
          <cell r="AZ113">
            <v>1</v>
          </cell>
          <cell r="BA113">
            <v>2</v>
          </cell>
        </row>
        <row r="114">
          <cell r="AY114" t="str">
            <v>填报单位:三潭风景区</v>
          </cell>
          <cell r="AZ114">
            <v>1</v>
          </cell>
        </row>
        <row r="115">
          <cell r="AY115" t="str">
            <v>填报单位:中华山林场</v>
          </cell>
          <cell r="AZ115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B79"/>
  <sheetViews>
    <sheetView tabSelected="1" workbookViewId="0">
      <selection activeCell="A1" sqref="A1:D1"/>
    </sheetView>
  </sheetViews>
  <sheetFormatPr defaultColWidth="9" defaultRowHeight="11.25"/>
  <cols>
    <col min="1" max="1" width="24.8833333333333" style="1" customWidth="1"/>
    <col min="2" max="2" width="7.10833333333333" style="1" customWidth="1"/>
    <col min="3" max="3" width="4" style="1" customWidth="1"/>
    <col min="4" max="4" width="10.4416666666667" style="1" customWidth="1"/>
    <col min="5" max="46" width="9" style="1"/>
    <col min="47" max="47" width="17.4416666666667" style="1" customWidth="1"/>
    <col min="48" max="48" width="23.8833333333333" style="1" customWidth="1"/>
    <col min="49" max="49" width="9" style="1" customWidth="1"/>
    <col min="50" max="50" width="11.8833333333333" style="1" customWidth="1"/>
    <col min="51" max="51" width="9.775" style="1" customWidth="1"/>
    <col min="52" max="82" width="9" style="1" customWidth="1"/>
    <col min="83" max="83" width="30.3333333333333" style="1" customWidth="1"/>
    <col min="84" max="118" width="9" style="1" customWidth="1"/>
    <col min="119" max="16384" width="9" style="1"/>
  </cols>
  <sheetData>
    <row r="1" s="1" customFormat="1" ht="29.35" customHeight="1" spans="1:4">
      <c r="A1" s="3" t="s">
        <v>0</v>
      </c>
      <c r="B1" s="3"/>
      <c r="C1" s="3"/>
      <c r="D1" s="3"/>
    </row>
    <row r="2" s="1" customFormat="1" ht="18" customHeight="1" spans="1:4">
      <c r="A2" s="4"/>
      <c r="B2" s="5"/>
      <c r="C2" s="6" t="s">
        <v>1</v>
      </c>
      <c r="D2" s="6"/>
    </row>
    <row r="3" s="1" customFormat="1" ht="18" customHeight="1" spans="1:43">
      <c r="A3" s="7" t="s">
        <v>2</v>
      </c>
      <c r="B3" s="8" t="s">
        <v>3</v>
      </c>
      <c r="C3" s="9" t="s">
        <v>4</v>
      </c>
      <c r="D3" s="10"/>
      <c r="E3" s="11" t="s">
        <v>5</v>
      </c>
      <c r="F3" s="11"/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</row>
    <row r="4" s="1" customFormat="1" ht="18" customHeight="1" spans="1:43">
      <c r="A4" s="13" t="str">
        <f>VLOOKUP(A3,[2]Sheet!$AX$70:$AY$92,2,0)</f>
        <v>填报单位:长岭镇</v>
      </c>
      <c r="B4" s="14"/>
      <c r="C4" s="14"/>
      <c r="D4" s="15"/>
      <c r="E4" s="16">
        <f>VLOOKUP($A$4,csxh,2,0)</f>
        <v>1</v>
      </c>
      <c r="F4" s="16">
        <f>VLOOKUP($A$4,csxh,3,0)</f>
        <v>2</v>
      </c>
      <c r="G4" s="16">
        <f>VLOOKUP($A$4,csxh,4,0)</f>
        <v>3</v>
      </c>
      <c r="H4" s="16">
        <f>VLOOKUP($A$4,csxh,5,0)</f>
        <v>4</v>
      </c>
      <c r="I4" s="40">
        <f>VLOOKUP($A$4,csxh,6,0)</f>
        <v>5</v>
      </c>
      <c r="J4" s="16">
        <f>VLOOKUP($A$4,csxh,7,0)</f>
        <v>6</v>
      </c>
      <c r="K4" s="16">
        <f>VLOOKUP($A$4,csxh,8,0)</f>
        <v>7</v>
      </c>
      <c r="L4" s="16">
        <f>VLOOKUP($A$4,csxh,9,0)</f>
        <v>8</v>
      </c>
      <c r="M4" s="16">
        <f>VLOOKUP($A$4,csxh,10,0)</f>
        <v>9</v>
      </c>
      <c r="N4" s="40">
        <f>VLOOKUP($A$4,csxh,11,0)</f>
        <v>10</v>
      </c>
      <c r="O4" s="16">
        <f>VLOOKUP($A$4,csxh,12,0)</f>
        <v>11</v>
      </c>
      <c r="P4" s="16">
        <f>VLOOKUP($A$4,csxh,13,0)</f>
        <v>12</v>
      </c>
      <c r="Q4" s="16">
        <f>VLOOKUP($A$4,csxh,14,0)</f>
        <v>13</v>
      </c>
      <c r="R4" s="16">
        <f>VLOOKUP($A$4,csxh,15,0)</f>
        <v>14</v>
      </c>
      <c r="S4" s="40">
        <f>VLOOKUP($A$4,csxh,16,0)</f>
        <v>15</v>
      </c>
      <c r="T4" s="16">
        <f>VLOOKUP($A$4,csxh,17,0)</f>
        <v>16</v>
      </c>
      <c r="U4" s="16">
        <f>VLOOKUP($A$4,csxh,18,0)</f>
        <v>17</v>
      </c>
      <c r="V4" s="16">
        <f>VLOOKUP($A$4,csxh,19,0)</f>
        <v>18</v>
      </c>
      <c r="W4" s="16">
        <f>VLOOKUP($A$4,csxh,20,0)</f>
        <v>19</v>
      </c>
      <c r="X4" s="40">
        <f>VLOOKUP($A$4,csxh,21,0)</f>
        <v>20</v>
      </c>
      <c r="Y4" s="16">
        <f>VLOOKUP($A$4,csxh,22,0)</f>
        <v>21</v>
      </c>
      <c r="Z4" s="16">
        <f>VLOOKUP($A$4,csxh,23,0)</f>
        <v>22</v>
      </c>
      <c r="AA4" s="16">
        <f>VLOOKUP($A$4,csxh,24,0)</f>
        <v>23</v>
      </c>
      <c r="AB4" s="16">
        <f>VLOOKUP($A$4,csxh,25,0)</f>
        <v>24</v>
      </c>
      <c r="AC4" s="40">
        <f>VLOOKUP($A$4,csxh,26,0)</f>
        <v>25</v>
      </c>
      <c r="AD4" s="16">
        <f>VLOOKUP($A$4,csxh,27,0)</f>
        <v>26</v>
      </c>
      <c r="AE4" s="16">
        <f>VLOOKUP($A$4,csxh,28,0)</f>
        <v>27</v>
      </c>
      <c r="AF4" s="16">
        <f>VLOOKUP($A$4,csxh,29,0)</f>
        <v>28</v>
      </c>
      <c r="AG4" s="16">
        <f>VLOOKUP($A$4,csxh,30,0)</f>
        <v>29</v>
      </c>
      <c r="AH4" s="40">
        <f>VLOOKUP($A$4,csxh,31,0)</f>
        <v>30</v>
      </c>
      <c r="AI4" s="16">
        <f>VLOOKUP($A$4,csxh,32,0)</f>
        <v>31</v>
      </c>
      <c r="AJ4" s="16">
        <f>VLOOKUP($A$4,csxh,33,0)</f>
        <v>32</v>
      </c>
      <c r="AK4" s="16">
        <f>VLOOKUP($A$4,csxh,34,0)</f>
        <v>33</v>
      </c>
      <c r="AL4" s="16">
        <f>VLOOKUP($A$4,csxh,35,0)</f>
        <v>34</v>
      </c>
      <c r="AM4" s="40">
        <f>VLOOKUP($A$4,csxh,36,0)</f>
        <v>35</v>
      </c>
      <c r="AN4" s="16">
        <f>VLOOKUP($A$4,csxh,37,0)</f>
        <v>36</v>
      </c>
      <c r="AO4" s="16">
        <f>VLOOKUP($A$4,csxh,38,0)</f>
        <v>37</v>
      </c>
      <c r="AP4" s="16">
        <f>VLOOKUP($A$4,csxh,39,0)</f>
        <v>38</v>
      </c>
      <c r="AQ4" s="16">
        <f>VLOOKUP($A$4,csxh,40,0)</f>
        <v>39</v>
      </c>
    </row>
    <row r="5" s="1" customFormat="1" ht="25.5" customHeight="1" spans="1:43">
      <c r="A5" s="17" t="s">
        <v>6</v>
      </c>
      <c r="B5" s="17" t="s">
        <v>7</v>
      </c>
      <c r="C5" s="18" t="s">
        <v>8</v>
      </c>
      <c r="D5" s="19" t="s">
        <v>9</v>
      </c>
      <c r="E5" s="20" t="str">
        <f>VLOOKUP($A$4,tbtw,2,0)</f>
        <v>梧桐寺</v>
      </c>
      <c r="F5" s="20" t="str">
        <f>VLOOKUP($A$4,tbtw,3,0)</f>
        <v>鼓寨</v>
      </c>
      <c r="G5" s="20" t="str">
        <f>VLOOKUP($A$4,tbtw,4,0)</f>
        <v>同心</v>
      </c>
      <c r="H5" s="20" t="str">
        <f>VLOOKUP($A$4,tbtw,5,0)</f>
        <v>月仙坳</v>
      </c>
      <c r="I5" s="20" t="str">
        <f>VLOOKUP($A$4,tbtw,6,0)</f>
        <v>建设</v>
      </c>
      <c r="J5" s="20" t="str">
        <f>VLOOKUP($A$4,tbtw,7,0)</f>
        <v>新庵</v>
      </c>
      <c r="K5" s="20" t="str">
        <f>VLOOKUP($A$4,tbtw,8,0)</f>
        <v>日光</v>
      </c>
      <c r="L5" s="20" t="str">
        <f>VLOOKUP($A$4,tbtw,9,0)</f>
        <v>永阳</v>
      </c>
      <c r="M5" s="20" t="str">
        <f>VLOOKUP($A$4,tbtw,10,0)</f>
        <v>五一</v>
      </c>
      <c r="N5" s="20" t="str">
        <f>VLOOKUP($A$4,tbtw,11,0)</f>
        <v>长岭街</v>
      </c>
      <c r="O5" s="20" t="str">
        <f>VLOOKUP($A$4,tbtw,12,0)</f>
        <v>柳堤街</v>
      </c>
      <c r="P5" s="20" t="str">
        <f>VLOOKUP($A$4,tbtw,13,0)</f>
        <v>白果</v>
      </c>
      <c r="Q5" s="20" t="str">
        <f>VLOOKUP($A$4,tbtw,14,0)</f>
        <v>黑虎</v>
      </c>
      <c r="R5" s="20" t="str">
        <f>VLOOKUP($A$4,tbtw,15,0)</f>
        <v>吕冲</v>
      </c>
      <c r="S5" s="20" t="str">
        <f>VLOOKUP($A$4,tbtw,16,0)</f>
        <v>云台街</v>
      </c>
      <c r="T5" s="20" t="str">
        <f>VLOOKUP($A$4,tbtw,17,0)</f>
        <v>栗坡</v>
      </c>
      <c r="U5" s="20" t="str">
        <f>VLOOKUP($A$4,tbtw,18,0)</f>
        <v>泉水</v>
      </c>
      <c r="V5" s="20" t="str">
        <f>VLOOKUP($A$4,tbtw,19,0)</f>
        <v>联民</v>
      </c>
      <c r="W5" s="20" t="str">
        <f>VLOOKUP($A$4,tbtw,20,0)</f>
        <v>联合</v>
      </c>
      <c r="X5" s="20" t="str">
        <f>VLOOKUP($A$4,tbtw,21,0)</f>
        <v>合心</v>
      </c>
      <c r="Y5" s="20" t="str">
        <f>VLOOKUP($A$4,tbtw,22,0)</f>
        <v>风凰</v>
      </c>
      <c r="Z5" s="20" t="str">
        <f>VLOOKUP($A$4,tbtw,23,0)</f>
        <v>狮坡</v>
      </c>
      <c r="AA5" s="20" t="str">
        <f>VLOOKUP($A$4,tbtw,24,0)</f>
        <v>骑龙</v>
      </c>
      <c r="AB5" s="20" t="str">
        <f>VLOOKUP($A$4,tbtw,25,0)</f>
        <v>金银岗</v>
      </c>
      <c r="AC5" s="20" t="str">
        <f>VLOOKUP($A$4,tbtw,26,0)</f>
        <v>平江</v>
      </c>
      <c r="AD5" s="20" t="str">
        <f>VLOOKUP($A$4,tbtw,27,0)</f>
        <v>白鹤</v>
      </c>
      <c r="AE5" s="20" t="str">
        <f>VLOOKUP($A$4,tbtw,28,0)</f>
        <v>农场</v>
      </c>
      <c r="AF5" s="20" t="str">
        <f>VLOOKUP($A$4,tbtw,29,0)</f>
        <v>平林市</v>
      </c>
      <c r="AG5" s="20" t="str">
        <f>VLOOKUP($A$4,tbtw,30,0)</f>
        <v>龙泉寺</v>
      </c>
      <c r="AH5" s="20" t="str">
        <f>VLOOKUP($A$4,tbtw,31,0)</f>
        <v>狮子山</v>
      </c>
      <c r="AI5" s="20" t="str">
        <f>VLOOKUP($A$4,tbtw,32,0)</f>
        <v>万安</v>
      </c>
      <c r="AJ5" s="20" t="str">
        <f>VLOOKUP($A$4,tbtw,33,0)</f>
        <v>红寨</v>
      </c>
      <c r="AK5" s="20" t="str">
        <f>VLOOKUP($A$4,tbtw,34,0)</f>
        <v>锣鼓田</v>
      </c>
      <c r="AL5" s="20" t="str">
        <f>VLOOKUP($A$4,tbtw,35,0)</f>
        <v>徐寨</v>
      </c>
      <c r="AM5" s="20" t="str">
        <f>VLOOKUP($A$4,tbtw,36,0)</f>
        <v>肖桥</v>
      </c>
      <c r="AN5" s="20" t="str">
        <f>VLOOKUP($A$4,tbtw,37,0)</f>
        <v>罗家凼</v>
      </c>
      <c r="AO5" s="20" t="str">
        <f>VLOOKUP($A$4,tbtw,38,0)</f>
        <v>菜畈</v>
      </c>
      <c r="AP5" s="20" t="str">
        <f>VLOOKUP($A$4,tbtw,39,0)</f>
        <v>土滩埔</v>
      </c>
      <c r="AQ5" s="20" t="str">
        <f>VLOOKUP($A$4,tbtw,40,0)</f>
        <v>横山坡</v>
      </c>
    </row>
    <row r="6" s="2" customFormat="1" ht="17.2" customHeight="1" spans="1:43">
      <c r="A6" s="21" t="s">
        <v>10</v>
      </c>
      <c r="B6" s="22" t="s">
        <v>11</v>
      </c>
      <c r="C6" s="23">
        <v>1</v>
      </c>
      <c r="D6" s="24">
        <f>SUM(E6:AQ6)</f>
        <v>39610.84</v>
      </c>
      <c r="E6" s="25">
        <f t="shared" ref="E6:AQ6" si="0">E7+E13+E14+E15+E16+E17+E22</f>
        <v>1107.8</v>
      </c>
      <c r="F6" s="25">
        <f t="shared" si="0"/>
        <v>833.5</v>
      </c>
      <c r="G6" s="25">
        <f t="shared" si="0"/>
        <v>1827.3</v>
      </c>
      <c r="H6" s="25">
        <f t="shared" si="0"/>
        <v>460.1</v>
      </c>
      <c r="I6" s="25">
        <f t="shared" si="0"/>
        <v>1710</v>
      </c>
      <c r="J6" s="25">
        <f t="shared" si="0"/>
        <v>684.8</v>
      </c>
      <c r="K6" s="25">
        <f t="shared" si="0"/>
        <v>725</v>
      </c>
      <c r="L6" s="25">
        <f t="shared" si="0"/>
        <v>1021.1</v>
      </c>
      <c r="M6" s="25">
        <f t="shared" si="0"/>
        <v>685</v>
      </c>
      <c r="N6" s="25"/>
      <c r="O6" s="25">
        <f t="shared" si="0"/>
        <v>104.5</v>
      </c>
      <c r="P6" s="25">
        <f t="shared" si="0"/>
        <v>748.4</v>
      </c>
      <c r="Q6" s="25">
        <f t="shared" si="0"/>
        <v>1195.9</v>
      </c>
      <c r="R6" s="25">
        <f t="shared" si="0"/>
        <v>1245.6</v>
      </c>
      <c r="S6" s="25">
        <f t="shared" si="0"/>
        <v>1233</v>
      </c>
      <c r="T6" s="25">
        <f t="shared" si="0"/>
        <v>1220</v>
      </c>
      <c r="U6" s="25">
        <f t="shared" si="0"/>
        <v>698.35</v>
      </c>
      <c r="V6" s="25">
        <f t="shared" si="0"/>
        <v>1278.1</v>
      </c>
      <c r="W6" s="25">
        <f t="shared" si="0"/>
        <v>1185.1</v>
      </c>
      <c r="X6" s="25">
        <f t="shared" si="0"/>
        <v>657.6</v>
      </c>
      <c r="Y6" s="25">
        <f t="shared" si="0"/>
        <v>574.7</v>
      </c>
      <c r="Z6" s="25">
        <f t="shared" si="0"/>
        <v>722</v>
      </c>
      <c r="AA6" s="25">
        <f t="shared" si="0"/>
        <v>795.8</v>
      </c>
      <c r="AB6" s="25">
        <f t="shared" si="0"/>
        <v>888.7</v>
      </c>
      <c r="AC6" s="25">
        <f t="shared" si="0"/>
        <v>693.4</v>
      </c>
      <c r="AD6" s="25">
        <f t="shared" si="0"/>
        <v>834.4</v>
      </c>
      <c r="AE6" s="25">
        <f t="shared" si="0"/>
        <v>165.7</v>
      </c>
      <c r="AF6" s="25">
        <f t="shared" si="0"/>
        <v>1114.5</v>
      </c>
      <c r="AG6" s="25">
        <f t="shared" si="0"/>
        <v>1128.4</v>
      </c>
      <c r="AH6" s="25">
        <f t="shared" si="0"/>
        <v>1540.6</v>
      </c>
      <c r="AI6" s="25">
        <f t="shared" si="0"/>
        <v>1244.2</v>
      </c>
      <c r="AJ6" s="25">
        <f t="shared" si="0"/>
        <v>2732.7</v>
      </c>
      <c r="AK6" s="25">
        <f t="shared" si="0"/>
        <v>962.4</v>
      </c>
      <c r="AL6" s="25">
        <f t="shared" si="0"/>
        <v>1301.1</v>
      </c>
      <c r="AM6" s="25">
        <f t="shared" si="0"/>
        <v>678.3</v>
      </c>
      <c r="AN6" s="25">
        <f t="shared" si="0"/>
        <v>1040.75</v>
      </c>
      <c r="AO6" s="25">
        <f t="shared" si="0"/>
        <v>1529.86</v>
      </c>
      <c r="AP6" s="25">
        <f t="shared" si="0"/>
        <v>1595.5</v>
      </c>
      <c r="AQ6" s="25">
        <f t="shared" si="0"/>
        <v>1446.68</v>
      </c>
    </row>
    <row r="7" s="2" customFormat="1" ht="17.2" customHeight="1" spans="1:44">
      <c r="A7" s="21" t="s">
        <v>12</v>
      </c>
      <c r="B7" s="22" t="s">
        <v>11</v>
      </c>
      <c r="C7" s="23">
        <v>2</v>
      </c>
      <c r="D7" s="24">
        <f>SUM(E7:AQ7)</f>
        <v>19477.5</v>
      </c>
      <c r="E7" s="26">
        <f t="shared" ref="E7:AQ7" si="1">E8+E9+E10+E12+E11</f>
        <v>580.9</v>
      </c>
      <c r="F7" s="26">
        <f t="shared" si="1"/>
        <v>443.7</v>
      </c>
      <c r="G7" s="26">
        <f t="shared" si="1"/>
        <v>1225.2</v>
      </c>
      <c r="H7" s="26">
        <f t="shared" si="1"/>
        <v>196.9</v>
      </c>
      <c r="I7" s="26">
        <f t="shared" si="1"/>
        <v>1174.5</v>
      </c>
      <c r="J7" s="26">
        <f t="shared" si="1"/>
        <v>300</v>
      </c>
      <c r="K7" s="26">
        <f t="shared" si="1"/>
        <v>305</v>
      </c>
      <c r="L7" s="26">
        <f t="shared" si="1"/>
        <v>433.2</v>
      </c>
      <c r="M7" s="26">
        <f t="shared" si="1"/>
        <v>278</v>
      </c>
      <c r="N7" s="26"/>
      <c r="O7" s="26">
        <f t="shared" si="1"/>
        <v>36.5</v>
      </c>
      <c r="P7" s="26">
        <f t="shared" si="1"/>
        <v>375.6</v>
      </c>
      <c r="Q7" s="26">
        <f t="shared" si="1"/>
        <v>493.5</v>
      </c>
      <c r="R7" s="26">
        <f t="shared" si="1"/>
        <v>881.6</v>
      </c>
      <c r="S7" s="26">
        <f t="shared" si="1"/>
        <v>679</v>
      </c>
      <c r="T7" s="26">
        <f t="shared" si="1"/>
        <v>722</v>
      </c>
      <c r="U7" s="26">
        <f t="shared" si="1"/>
        <v>265</v>
      </c>
      <c r="V7" s="26">
        <f t="shared" si="1"/>
        <v>708.3</v>
      </c>
      <c r="W7" s="26">
        <f t="shared" si="1"/>
        <v>499</v>
      </c>
      <c r="X7" s="26">
        <f t="shared" si="1"/>
        <v>356.5</v>
      </c>
      <c r="Y7" s="26">
        <f t="shared" si="1"/>
        <v>323.7</v>
      </c>
      <c r="Z7" s="26">
        <f t="shared" si="1"/>
        <v>432.5</v>
      </c>
      <c r="AA7" s="26">
        <f t="shared" si="1"/>
        <v>365.4</v>
      </c>
      <c r="AB7" s="26">
        <f t="shared" si="1"/>
        <v>425.3</v>
      </c>
      <c r="AC7" s="26">
        <f t="shared" si="1"/>
        <v>369.4</v>
      </c>
      <c r="AD7" s="26">
        <f t="shared" si="1"/>
        <v>433.3</v>
      </c>
      <c r="AE7" s="26">
        <f t="shared" si="1"/>
        <v>65.5</v>
      </c>
      <c r="AF7" s="26">
        <f t="shared" si="1"/>
        <v>509.7</v>
      </c>
      <c r="AG7" s="26">
        <f t="shared" si="1"/>
        <v>481.5</v>
      </c>
      <c r="AH7" s="26">
        <f t="shared" si="1"/>
        <v>832</v>
      </c>
      <c r="AI7" s="26">
        <f t="shared" si="1"/>
        <v>659</v>
      </c>
      <c r="AJ7" s="26">
        <f t="shared" si="1"/>
        <v>852</v>
      </c>
      <c r="AK7" s="26">
        <f t="shared" si="1"/>
        <v>414.6</v>
      </c>
      <c r="AL7" s="26">
        <f t="shared" si="1"/>
        <v>692</v>
      </c>
      <c r="AM7" s="26">
        <f t="shared" si="1"/>
        <v>247.7</v>
      </c>
      <c r="AN7" s="26">
        <f t="shared" si="1"/>
        <v>414</v>
      </c>
      <c r="AO7" s="26">
        <f t="shared" si="1"/>
        <v>943.5</v>
      </c>
      <c r="AP7" s="26">
        <f t="shared" si="1"/>
        <v>417</v>
      </c>
      <c r="AQ7" s="26">
        <f t="shared" si="1"/>
        <v>645</v>
      </c>
      <c r="AR7" s="42"/>
    </row>
    <row r="8" s="2" customFormat="1" ht="17.2" customHeight="1" spans="1:44">
      <c r="A8" s="27" t="s">
        <v>13</v>
      </c>
      <c r="B8" s="22" t="s">
        <v>11</v>
      </c>
      <c r="C8" s="23">
        <v>3</v>
      </c>
      <c r="D8" s="24">
        <f>SUM(E8:AQ8)</f>
        <v>8753.4</v>
      </c>
      <c r="E8" s="28">
        <v>415.9</v>
      </c>
      <c r="F8" s="29">
        <v>225.7</v>
      </c>
      <c r="G8" s="28">
        <v>349.2</v>
      </c>
      <c r="H8" s="28">
        <v>75.9</v>
      </c>
      <c r="I8" s="28">
        <v>185</v>
      </c>
      <c r="J8" s="28">
        <v>136</v>
      </c>
      <c r="K8" s="28">
        <v>90</v>
      </c>
      <c r="L8" s="28">
        <v>205.2</v>
      </c>
      <c r="M8" s="41">
        <v>130</v>
      </c>
      <c r="N8" s="28"/>
      <c r="O8" s="28">
        <v>21.5</v>
      </c>
      <c r="P8" s="28">
        <v>124.3</v>
      </c>
      <c r="Q8" s="28">
        <v>243.5</v>
      </c>
      <c r="R8" s="28">
        <v>93.6</v>
      </c>
      <c r="S8" s="28">
        <v>190</v>
      </c>
      <c r="T8" s="28">
        <v>320</v>
      </c>
      <c r="U8" s="28">
        <v>104</v>
      </c>
      <c r="V8" s="28">
        <v>310.3</v>
      </c>
      <c r="W8" s="28">
        <v>198</v>
      </c>
      <c r="X8" s="28">
        <v>218.3</v>
      </c>
      <c r="Y8" s="28">
        <v>206.7</v>
      </c>
      <c r="Z8" s="28">
        <v>215.5</v>
      </c>
      <c r="AA8" s="28">
        <v>231.6</v>
      </c>
      <c r="AB8" s="28">
        <v>279.3</v>
      </c>
      <c r="AC8" s="28">
        <v>228.6</v>
      </c>
      <c r="AD8" s="28">
        <v>297.5</v>
      </c>
      <c r="AE8" s="28">
        <v>15.5</v>
      </c>
      <c r="AF8" s="28">
        <v>263.7</v>
      </c>
      <c r="AG8" s="28">
        <v>218.3</v>
      </c>
      <c r="AH8" s="28">
        <v>450</v>
      </c>
      <c r="AI8" s="28">
        <v>456</v>
      </c>
      <c r="AJ8" s="28">
        <v>534</v>
      </c>
      <c r="AK8" s="28">
        <v>317.6</v>
      </c>
      <c r="AL8" s="28">
        <v>262</v>
      </c>
      <c r="AM8" s="28">
        <v>150.2</v>
      </c>
      <c r="AN8" s="28">
        <v>290</v>
      </c>
      <c r="AO8" s="28">
        <v>252.5</v>
      </c>
      <c r="AP8" s="28">
        <v>172</v>
      </c>
      <c r="AQ8" s="28">
        <v>276</v>
      </c>
      <c r="AR8" s="42"/>
    </row>
    <row r="9" s="2" customFormat="1" ht="17.2" customHeight="1" spans="1:44">
      <c r="A9" s="27" t="s">
        <v>14</v>
      </c>
      <c r="B9" s="22" t="s">
        <v>11</v>
      </c>
      <c r="C9" s="23">
        <v>4</v>
      </c>
      <c r="D9" s="24">
        <f>SUM(E9:AQ9)</f>
        <v>8685</v>
      </c>
      <c r="E9" s="28">
        <v>133</v>
      </c>
      <c r="F9" s="28">
        <v>200</v>
      </c>
      <c r="G9" s="28">
        <v>241</v>
      </c>
      <c r="H9" s="28">
        <v>107</v>
      </c>
      <c r="I9" s="28">
        <v>965</v>
      </c>
      <c r="J9" s="28">
        <v>135</v>
      </c>
      <c r="K9" s="28">
        <v>200</v>
      </c>
      <c r="L9" s="28">
        <v>220</v>
      </c>
      <c r="M9" s="28">
        <v>125</v>
      </c>
      <c r="N9" s="28"/>
      <c r="O9" s="28">
        <v>15</v>
      </c>
      <c r="P9" s="28">
        <v>235</v>
      </c>
      <c r="Q9" s="28">
        <v>165</v>
      </c>
      <c r="R9" s="28">
        <v>270</v>
      </c>
      <c r="S9" s="28">
        <v>430</v>
      </c>
      <c r="T9" s="28">
        <v>340</v>
      </c>
      <c r="U9" s="28">
        <v>138</v>
      </c>
      <c r="V9" s="28">
        <v>380</v>
      </c>
      <c r="W9" s="28">
        <v>270</v>
      </c>
      <c r="X9" s="28">
        <v>120</v>
      </c>
      <c r="Y9" s="28">
        <v>113</v>
      </c>
      <c r="Z9" s="28">
        <v>206</v>
      </c>
      <c r="AA9" s="28">
        <v>126</v>
      </c>
      <c r="AB9" s="28">
        <v>146</v>
      </c>
      <c r="AC9" s="28">
        <v>135</v>
      </c>
      <c r="AD9" s="28">
        <v>130</v>
      </c>
      <c r="AE9" s="28">
        <v>50</v>
      </c>
      <c r="AF9" s="28">
        <v>223</v>
      </c>
      <c r="AG9" s="28">
        <v>245</v>
      </c>
      <c r="AH9" s="28">
        <v>300</v>
      </c>
      <c r="AI9" s="28">
        <v>180</v>
      </c>
      <c r="AJ9" s="28">
        <v>300</v>
      </c>
      <c r="AK9" s="28">
        <v>80</v>
      </c>
      <c r="AL9" s="28">
        <v>415</v>
      </c>
      <c r="AM9" s="28">
        <v>82</v>
      </c>
      <c r="AN9" s="28">
        <v>115</v>
      </c>
      <c r="AO9" s="28">
        <v>668</v>
      </c>
      <c r="AP9" s="28">
        <v>200</v>
      </c>
      <c r="AQ9" s="28">
        <v>282</v>
      </c>
      <c r="AR9" s="42"/>
    </row>
    <row r="10" s="2" customFormat="1" ht="17.2" customHeight="1" spans="1:44">
      <c r="A10" s="27" t="s">
        <v>15</v>
      </c>
      <c r="B10" s="22" t="s">
        <v>11</v>
      </c>
      <c r="C10" s="23">
        <v>5</v>
      </c>
      <c r="D10" s="24">
        <f>SUM(E10:AQ10)</f>
        <v>927.1</v>
      </c>
      <c r="E10" s="28">
        <v>32</v>
      </c>
      <c r="F10" s="28">
        <v>18</v>
      </c>
      <c r="G10" s="28">
        <v>35</v>
      </c>
      <c r="H10" s="28">
        <v>14</v>
      </c>
      <c r="I10" s="28">
        <v>24.5</v>
      </c>
      <c r="J10" s="28">
        <v>29</v>
      </c>
      <c r="K10" s="28">
        <v>15</v>
      </c>
      <c r="L10" s="28">
        <v>8</v>
      </c>
      <c r="M10" s="28">
        <v>23</v>
      </c>
      <c r="N10" s="28"/>
      <c r="O10" s="28"/>
      <c r="P10" s="28">
        <v>16.3</v>
      </c>
      <c r="Q10" s="28">
        <v>85</v>
      </c>
      <c r="R10" s="28">
        <v>18</v>
      </c>
      <c r="S10" s="28">
        <v>47</v>
      </c>
      <c r="T10" s="28">
        <v>62</v>
      </c>
      <c r="U10" s="28">
        <v>23</v>
      </c>
      <c r="V10" s="28">
        <v>18</v>
      </c>
      <c r="W10" s="28">
        <v>31</v>
      </c>
      <c r="X10" s="28">
        <v>18.2</v>
      </c>
      <c r="Y10" s="28">
        <v>4</v>
      </c>
      <c r="Z10" s="28">
        <v>11</v>
      </c>
      <c r="AA10" s="28">
        <v>7.8</v>
      </c>
      <c r="AB10" s="28"/>
      <c r="AC10" s="28">
        <v>5.8</v>
      </c>
      <c r="AD10" s="28">
        <v>5.8</v>
      </c>
      <c r="AE10" s="28"/>
      <c r="AF10" s="28">
        <v>23</v>
      </c>
      <c r="AG10" s="28">
        <v>18.2</v>
      </c>
      <c r="AH10" s="28">
        <v>82</v>
      </c>
      <c r="AI10" s="28">
        <v>23</v>
      </c>
      <c r="AJ10" s="28">
        <v>18</v>
      </c>
      <c r="AK10" s="28">
        <v>17</v>
      </c>
      <c r="AL10" s="28">
        <v>15</v>
      </c>
      <c r="AM10" s="28">
        <v>15.5</v>
      </c>
      <c r="AN10" s="28">
        <v>9</v>
      </c>
      <c r="AO10" s="28">
        <v>23</v>
      </c>
      <c r="AP10" s="28">
        <v>45</v>
      </c>
      <c r="AQ10" s="28">
        <v>87</v>
      </c>
      <c r="AR10" s="42"/>
    </row>
    <row r="11" s="2" customFormat="1" ht="17.2" customHeight="1" spans="1:44">
      <c r="A11" s="30" t="s">
        <v>16</v>
      </c>
      <c r="B11" s="31" t="s">
        <v>11</v>
      </c>
      <c r="C11" s="23">
        <v>6</v>
      </c>
      <c r="D11" s="24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42"/>
    </row>
    <row r="12" s="2" customFormat="1" ht="17.2" customHeight="1" spans="1:44">
      <c r="A12" s="32" t="s">
        <v>17</v>
      </c>
      <c r="B12" s="33" t="s">
        <v>11</v>
      </c>
      <c r="C12" s="23">
        <v>7</v>
      </c>
      <c r="D12" s="24">
        <f>SUM(E12:AQ12)</f>
        <v>1112</v>
      </c>
      <c r="E12" s="28"/>
      <c r="F12" s="28"/>
      <c r="G12" s="28">
        <v>600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>
        <v>500</v>
      </c>
      <c r="S12" s="28">
        <v>12</v>
      </c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42"/>
    </row>
    <row r="13" s="2" customFormat="1" ht="17.2" customHeight="1" spans="1:44">
      <c r="A13" s="32" t="s">
        <v>18</v>
      </c>
      <c r="B13" s="33" t="s">
        <v>11</v>
      </c>
      <c r="C13" s="23">
        <v>8</v>
      </c>
      <c r="D13" s="24">
        <f>SUM(E13:AQ13)</f>
        <v>1834.64</v>
      </c>
      <c r="E13" s="28">
        <v>30.4</v>
      </c>
      <c r="F13" s="29">
        <v>48.6</v>
      </c>
      <c r="G13" s="28">
        <v>31.8</v>
      </c>
      <c r="H13" s="28">
        <v>41.5</v>
      </c>
      <c r="I13" s="28">
        <v>56.5</v>
      </c>
      <c r="J13" s="28">
        <v>39</v>
      </c>
      <c r="K13" s="28">
        <v>18</v>
      </c>
      <c r="L13" s="28">
        <v>108.5</v>
      </c>
      <c r="M13" s="41">
        <v>68</v>
      </c>
      <c r="N13" s="28"/>
      <c r="O13" s="28">
        <v>2.5</v>
      </c>
      <c r="P13" s="28">
        <v>28</v>
      </c>
      <c r="Q13" s="28">
        <v>82</v>
      </c>
      <c r="R13" s="29">
        <v>45</v>
      </c>
      <c r="S13" s="28">
        <v>85.6</v>
      </c>
      <c r="T13" s="28">
        <v>36</v>
      </c>
      <c r="U13" s="28">
        <v>59.15</v>
      </c>
      <c r="V13" s="28">
        <v>40.3</v>
      </c>
      <c r="W13" s="28">
        <v>87.5</v>
      </c>
      <c r="X13" s="28">
        <v>30.2</v>
      </c>
      <c r="Y13" s="28">
        <v>52.5</v>
      </c>
      <c r="Z13" s="28">
        <v>51</v>
      </c>
      <c r="AA13" s="28">
        <v>57.5</v>
      </c>
      <c r="AB13" s="28">
        <v>59.4</v>
      </c>
      <c r="AC13" s="28">
        <v>55.2</v>
      </c>
      <c r="AD13" s="28">
        <v>72</v>
      </c>
      <c r="AE13" s="28"/>
      <c r="AF13" s="28">
        <v>38.5</v>
      </c>
      <c r="AG13" s="28">
        <v>42.8</v>
      </c>
      <c r="AH13" s="28">
        <v>51.2</v>
      </c>
      <c r="AI13" s="28">
        <v>25.5</v>
      </c>
      <c r="AJ13" s="28">
        <v>43.7</v>
      </c>
      <c r="AK13" s="28">
        <v>66.9</v>
      </c>
      <c r="AL13" s="28">
        <v>66.5</v>
      </c>
      <c r="AM13" s="28">
        <v>15.8</v>
      </c>
      <c r="AN13" s="28">
        <v>46.75</v>
      </c>
      <c r="AO13" s="28">
        <v>75.66</v>
      </c>
      <c r="AP13" s="28">
        <v>25.5</v>
      </c>
      <c r="AQ13" s="28">
        <v>49.68</v>
      </c>
      <c r="AR13" s="42"/>
    </row>
    <row r="14" s="2" customFormat="1" ht="17.2" customHeight="1" spans="1:44">
      <c r="A14" s="32" t="s">
        <v>19</v>
      </c>
      <c r="B14" s="33" t="s">
        <v>11</v>
      </c>
      <c r="C14" s="23">
        <v>9</v>
      </c>
      <c r="D14" s="24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42"/>
    </row>
    <row r="15" s="2" customFormat="1" ht="17.2" customHeight="1" spans="1:44">
      <c r="A15" s="32" t="s">
        <v>20</v>
      </c>
      <c r="B15" s="33" t="s">
        <v>11</v>
      </c>
      <c r="C15" s="23">
        <v>10</v>
      </c>
      <c r="D15" s="24">
        <f>SUM(E15:AQ15)</f>
        <v>370</v>
      </c>
      <c r="E15" s="28"/>
      <c r="F15" s="28"/>
      <c r="G15" s="28"/>
      <c r="H15" s="28"/>
      <c r="I15" s="28"/>
      <c r="J15" s="28">
        <v>16</v>
      </c>
      <c r="K15" s="28"/>
      <c r="L15" s="28"/>
      <c r="M15" s="28">
        <v>6</v>
      </c>
      <c r="N15" s="28"/>
      <c r="O15" s="28"/>
      <c r="P15" s="28"/>
      <c r="Q15" s="28"/>
      <c r="R15" s="28"/>
      <c r="S15" s="28"/>
      <c r="T15" s="28"/>
      <c r="U15" s="28"/>
      <c r="V15" s="28">
        <v>30</v>
      </c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>
        <v>30</v>
      </c>
      <c r="AI15" s="28"/>
      <c r="AJ15" s="28"/>
      <c r="AK15" s="28"/>
      <c r="AL15" s="28"/>
      <c r="AM15" s="28"/>
      <c r="AN15" s="28"/>
      <c r="AO15" s="28"/>
      <c r="AP15" s="28"/>
      <c r="AQ15" s="28">
        <v>288</v>
      </c>
      <c r="AR15" s="42"/>
    </row>
    <row r="16" s="2" customFormat="1" ht="17.2" customHeight="1" spans="1:44">
      <c r="A16" s="34" t="s">
        <v>21</v>
      </c>
      <c r="B16" s="33" t="s">
        <v>11</v>
      </c>
      <c r="C16" s="23">
        <v>11</v>
      </c>
      <c r="D16" s="24">
        <f>SUM(E16:AQ16)</f>
        <v>15774.8</v>
      </c>
      <c r="E16" s="28">
        <v>422.9</v>
      </c>
      <c r="F16" s="28">
        <v>321.2</v>
      </c>
      <c r="G16" s="28">
        <v>519.5</v>
      </c>
      <c r="H16" s="28">
        <v>208.7</v>
      </c>
      <c r="I16" s="28">
        <v>384</v>
      </c>
      <c r="J16" s="28">
        <v>294.8</v>
      </c>
      <c r="K16" s="28">
        <v>325.5</v>
      </c>
      <c r="L16" s="28">
        <v>452.6</v>
      </c>
      <c r="M16" s="28">
        <v>325</v>
      </c>
      <c r="N16" s="28"/>
      <c r="O16" s="28">
        <v>65.5</v>
      </c>
      <c r="P16" s="28">
        <v>315.8</v>
      </c>
      <c r="Q16" s="28">
        <v>535.4</v>
      </c>
      <c r="R16" s="28">
        <v>315</v>
      </c>
      <c r="S16" s="28">
        <v>403.4</v>
      </c>
      <c r="T16" s="28">
        <v>322</v>
      </c>
      <c r="U16" s="28">
        <v>297.2</v>
      </c>
      <c r="V16" s="28">
        <v>414.4</v>
      </c>
      <c r="W16" s="28">
        <v>485.6</v>
      </c>
      <c r="X16" s="28">
        <v>197.5</v>
      </c>
      <c r="Y16" s="28">
        <v>192.5</v>
      </c>
      <c r="Z16" s="28">
        <v>198</v>
      </c>
      <c r="AA16" s="28">
        <v>338.6</v>
      </c>
      <c r="AB16" s="28">
        <v>363</v>
      </c>
      <c r="AC16" s="28">
        <v>258.8</v>
      </c>
      <c r="AD16" s="28">
        <v>323</v>
      </c>
      <c r="AE16" s="28">
        <v>93.5</v>
      </c>
      <c r="AF16" s="28">
        <v>496.8</v>
      </c>
      <c r="AG16" s="28">
        <v>537.9</v>
      </c>
      <c r="AH16" s="28">
        <v>576.5</v>
      </c>
      <c r="AI16" s="28">
        <v>519.7</v>
      </c>
      <c r="AJ16" s="28">
        <v>1787</v>
      </c>
      <c r="AK16" s="28">
        <v>465.9</v>
      </c>
      <c r="AL16" s="28">
        <v>518.6</v>
      </c>
      <c r="AM16" s="28">
        <v>406.8</v>
      </c>
      <c r="AN16" s="28">
        <v>545</v>
      </c>
      <c r="AO16" s="28">
        <v>450.2</v>
      </c>
      <c r="AP16" s="28">
        <v>756</v>
      </c>
      <c r="AQ16" s="28">
        <v>341</v>
      </c>
      <c r="AR16" s="42"/>
    </row>
    <row r="17" s="2" customFormat="1" ht="17.2" customHeight="1" spans="1:44">
      <c r="A17" s="34" t="s">
        <v>22</v>
      </c>
      <c r="B17" s="33" t="s">
        <v>11</v>
      </c>
      <c r="C17" s="23">
        <v>12</v>
      </c>
      <c r="D17" s="24">
        <f>SUM(E17:AQ17)</f>
        <v>1598.9</v>
      </c>
      <c r="E17" s="26">
        <f t="shared" ref="E17:AQ17" si="2">E18+E19+E20+E21</f>
        <v>35.6</v>
      </c>
      <c r="F17" s="26">
        <f t="shared" si="2"/>
        <v>20</v>
      </c>
      <c r="G17" s="26">
        <f t="shared" si="2"/>
        <v>26.8</v>
      </c>
      <c r="H17" s="26">
        <f t="shared" si="2"/>
        <v>13</v>
      </c>
      <c r="I17" s="26">
        <f t="shared" si="2"/>
        <v>95</v>
      </c>
      <c r="J17" s="26">
        <f t="shared" si="2"/>
        <v>19</v>
      </c>
      <c r="K17" s="26">
        <f t="shared" si="2"/>
        <v>76.5</v>
      </c>
      <c r="L17" s="26">
        <f t="shared" si="2"/>
        <v>26.8</v>
      </c>
      <c r="M17" s="26">
        <f t="shared" si="2"/>
        <v>8</v>
      </c>
      <c r="N17" s="26"/>
      <c r="O17" s="26"/>
      <c r="P17" s="26">
        <f t="shared" si="2"/>
        <v>11</v>
      </c>
      <c r="Q17" s="26">
        <f t="shared" si="2"/>
        <v>58</v>
      </c>
      <c r="R17" s="26">
        <f t="shared" si="2"/>
        <v>4</v>
      </c>
      <c r="S17" s="26">
        <f t="shared" si="2"/>
        <v>45</v>
      </c>
      <c r="T17" s="26">
        <f t="shared" si="2"/>
        <v>122</v>
      </c>
      <c r="U17" s="26">
        <f t="shared" si="2"/>
        <v>38</v>
      </c>
      <c r="V17" s="26">
        <f t="shared" si="2"/>
        <v>33.1</v>
      </c>
      <c r="W17" s="26">
        <f t="shared" si="2"/>
        <v>55</v>
      </c>
      <c r="X17" s="26">
        <f t="shared" si="2"/>
        <v>58.4</v>
      </c>
      <c r="Y17" s="26">
        <f t="shared" si="2"/>
        <v>3</v>
      </c>
      <c r="Z17" s="26">
        <f t="shared" si="2"/>
        <v>8.5</v>
      </c>
      <c r="AA17" s="26">
        <f t="shared" si="2"/>
        <v>9.3</v>
      </c>
      <c r="AB17" s="26">
        <f t="shared" si="2"/>
        <v>12</v>
      </c>
      <c r="AC17" s="26"/>
      <c r="AD17" s="26">
        <f t="shared" si="2"/>
        <v>6.1</v>
      </c>
      <c r="AE17" s="26">
        <f t="shared" si="2"/>
        <v>6.7</v>
      </c>
      <c r="AF17" s="26">
        <f t="shared" si="2"/>
        <v>69.5</v>
      </c>
      <c r="AG17" s="26">
        <f t="shared" si="2"/>
        <v>66.2</v>
      </c>
      <c r="AH17" s="26">
        <f t="shared" si="2"/>
        <v>50.9</v>
      </c>
      <c r="AI17" s="26">
        <f t="shared" si="2"/>
        <v>31</v>
      </c>
      <c r="AJ17" s="26">
        <f t="shared" si="2"/>
        <v>44</v>
      </c>
      <c r="AK17" s="26">
        <f t="shared" si="2"/>
        <v>7</v>
      </c>
      <c r="AL17" s="26">
        <f t="shared" si="2"/>
        <v>24</v>
      </c>
      <c r="AM17" s="26">
        <f t="shared" si="2"/>
        <v>8</v>
      </c>
      <c r="AN17" s="26">
        <f t="shared" si="2"/>
        <v>17</v>
      </c>
      <c r="AO17" s="26">
        <f t="shared" si="2"/>
        <v>48.5</v>
      </c>
      <c r="AP17" s="26">
        <f t="shared" si="2"/>
        <v>397</v>
      </c>
      <c r="AQ17" s="26">
        <f t="shared" si="2"/>
        <v>45</v>
      </c>
      <c r="AR17" s="42"/>
    </row>
    <row r="18" s="2" customFormat="1" ht="17.2" customHeight="1" spans="1:44">
      <c r="A18" s="30" t="s">
        <v>23</v>
      </c>
      <c r="B18" s="31" t="s">
        <v>11</v>
      </c>
      <c r="C18" s="23">
        <v>13</v>
      </c>
      <c r="D18" s="24">
        <f>SUM(E18:AQ18)</f>
        <v>876.8</v>
      </c>
      <c r="E18" s="28">
        <v>26.5</v>
      </c>
      <c r="F18" s="28">
        <v>14</v>
      </c>
      <c r="G18" s="28">
        <v>9.2</v>
      </c>
      <c r="H18" s="28">
        <v>7</v>
      </c>
      <c r="I18" s="28">
        <v>48</v>
      </c>
      <c r="J18" s="28">
        <v>12</v>
      </c>
      <c r="K18" s="28">
        <v>9</v>
      </c>
      <c r="L18" s="28">
        <v>12</v>
      </c>
      <c r="M18" s="28">
        <v>7.5</v>
      </c>
      <c r="N18" s="28"/>
      <c r="O18" s="28"/>
      <c r="P18" s="28">
        <v>7</v>
      </c>
      <c r="Q18" s="28">
        <v>42</v>
      </c>
      <c r="R18" s="28">
        <v>2.8</v>
      </c>
      <c r="S18" s="28">
        <v>35</v>
      </c>
      <c r="T18" s="28">
        <v>45</v>
      </c>
      <c r="U18" s="28">
        <v>26</v>
      </c>
      <c r="V18" s="28">
        <v>20</v>
      </c>
      <c r="W18" s="28">
        <v>46</v>
      </c>
      <c r="X18" s="28">
        <v>44.8</v>
      </c>
      <c r="Y18" s="28">
        <v>2</v>
      </c>
      <c r="Z18" s="28">
        <v>5</v>
      </c>
      <c r="AA18" s="28">
        <v>6.5</v>
      </c>
      <c r="AB18" s="28">
        <v>7</v>
      </c>
      <c r="AC18" s="28"/>
      <c r="AD18" s="28">
        <v>4.6</v>
      </c>
      <c r="AE18" s="28">
        <v>5.2</v>
      </c>
      <c r="AF18" s="28">
        <v>42</v>
      </c>
      <c r="AG18" s="28">
        <v>44.8</v>
      </c>
      <c r="AH18" s="28">
        <v>42.3</v>
      </c>
      <c r="AI18" s="28">
        <v>28</v>
      </c>
      <c r="AJ18" s="28">
        <v>38</v>
      </c>
      <c r="AK18" s="28">
        <v>7</v>
      </c>
      <c r="AL18" s="28">
        <v>18</v>
      </c>
      <c r="AM18" s="28">
        <v>5.6</v>
      </c>
      <c r="AN18" s="28">
        <v>7</v>
      </c>
      <c r="AO18" s="28">
        <v>36</v>
      </c>
      <c r="AP18" s="28">
        <v>122</v>
      </c>
      <c r="AQ18" s="28">
        <v>42</v>
      </c>
      <c r="AR18" s="42"/>
    </row>
    <row r="19" s="2" customFormat="1" ht="17.2" customHeight="1" spans="1:44">
      <c r="A19" s="30" t="s">
        <v>24</v>
      </c>
      <c r="B19" s="31" t="s">
        <v>11</v>
      </c>
      <c r="C19" s="23">
        <v>14</v>
      </c>
      <c r="D19" s="24">
        <f>SUM(E19:AQ19)</f>
        <v>586.1</v>
      </c>
      <c r="E19" s="28">
        <v>9.1</v>
      </c>
      <c r="F19" s="28">
        <v>6</v>
      </c>
      <c r="G19" s="28">
        <v>17.6</v>
      </c>
      <c r="H19" s="28">
        <v>6</v>
      </c>
      <c r="I19" s="28">
        <v>47</v>
      </c>
      <c r="J19" s="28">
        <v>7</v>
      </c>
      <c r="K19" s="28">
        <v>6.5</v>
      </c>
      <c r="L19" s="28">
        <v>4.8</v>
      </c>
      <c r="M19" s="28">
        <v>0.5</v>
      </c>
      <c r="N19" s="28"/>
      <c r="O19" s="28"/>
      <c r="P19" s="28">
        <v>4</v>
      </c>
      <c r="Q19" s="28">
        <v>16</v>
      </c>
      <c r="R19" s="28">
        <v>1.2</v>
      </c>
      <c r="S19" s="28">
        <v>10</v>
      </c>
      <c r="T19" s="28">
        <v>12</v>
      </c>
      <c r="U19" s="28">
        <v>12</v>
      </c>
      <c r="V19" s="28">
        <v>13.1</v>
      </c>
      <c r="W19" s="28">
        <v>9</v>
      </c>
      <c r="X19" s="28">
        <v>13.6</v>
      </c>
      <c r="Y19" s="28">
        <v>1</v>
      </c>
      <c r="Z19" s="28">
        <v>3.5</v>
      </c>
      <c r="AA19" s="28">
        <v>2.8</v>
      </c>
      <c r="AB19" s="28">
        <v>5</v>
      </c>
      <c r="AC19" s="28"/>
      <c r="AD19" s="28">
        <v>1.5</v>
      </c>
      <c r="AE19" s="28">
        <v>1.5</v>
      </c>
      <c r="AF19" s="28">
        <v>27.5</v>
      </c>
      <c r="AG19" s="28">
        <v>21.4</v>
      </c>
      <c r="AH19" s="28">
        <v>8.6</v>
      </c>
      <c r="AI19" s="28">
        <v>3</v>
      </c>
      <c r="AJ19" s="28">
        <v>6</v>
      </c>
      <c r="AK19" s="28"/>
      <c r="AL19" s="28">
        <v>6</v>
      </c>
      <c r="AM19" s="28">
        <v>2.4</v>
      </c>
      <c r="AN19" s="28">
        <v>10</v>
      </c>
      <c r="AO19" s="28">
        <v>12.5</v>
      </c>
      <c r="AP19" s="28">
        <v>275</v>
      </c>
      <c r="AQ19" s="28">
        <v>3</v>
      </c>
      <c r="AR19" s="42"/>
    </row>
    <row r="20" s="2" customFormat="1" ht="17.2" customHeight="1" spans="1:44">
      <c r="A20" s="30" t="s">
        <v>25</v>
      </c>
      <c r="B20" s="31" t="s">
        <v>11</v>
      </c>
      <c r="C20" s="23">
        <v>15</v>
      </c>
      <c r="D20" s="24">
        <f>SUM(E20:AQ20)</f>
        <v>136</v>
      </c>
      <c r="E20" s="28"/>
      <c r="F20" s="28"/>
      <c r="G20" s="28"/>
      <c r="H20" s="28"/>
      <c r="I20" s="28"/>
      <c r="J20" s="28"/>
      <c r="K20" s="28">
        <v>61</v>
      </c>
      <c r="L20" s="28">
        <v>10</v>
      </c>
      <c r="M20" s="28"/>
      <c r="N20" s="28"/>
      <c r="O20" s="28"/>
      <c r="P20" s="28"/>
      <c r="Q20" s="28"/>
      <c r="R20" s="28"/>
      <c r="S20" s="28"/>
      <c r="T20" s="28">
        <v>65</v>
      </c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42"/>
    </row>
    <row r="21" s="2" customFormat="1" ht="17.2" customHeight="1" spans="1:44">
      <c r="A21" s="30" t="s">
        <v>26</v>
      </c>
      <c r="B21" s="31" t="s">
        <v>11</v>
      </c>
      <c r="C21" s="23">
        <v>16</v>
      </c>
      <c r="D21" s="24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42"/>
    </row>
    <row r="22" s="2" customFormat="1" ht="17.2" customHeight="1" spans="1:44">
      <c r="A22" s="21" t="s">
        <v>27</v>
      </c>
      <c r="B22" s="22" t="s">
        <v>11</v>
      </c>
      <c r="C22" s="23">
        <v>17</v>
      </c>
      <c r="D22" s="24">
        <f>SUM(E22:AQ22)</f>
        <v>555</v>
      </c>
      <c r="E22" s="28">
        <v>38</v>
      </c>
      <c r="F22" s="28"/>
      <c r="G22" s="28">
        <v>24</v>
      </c>
      <c r="H22" s="28"/>
      <c r="I22" s="28"/>
      <c r="J22" s="28">
        <v>16</v>
      </c>
      <c r="K22" s="28"/>
      <c r="L22" s="28"/>
      <c r="M22" s="28"/>
      <c r="N22" s="28"/>
      <c r="O22" s="28"/>
      <c r="P22" s="28">
        <v>18</v>
      </c>
      <c r="Q22" s="28">
        <v>27</v>
      </c>
      <c r="R22" s="28"/>
      <c r="S22" s="28">
        <v>20</v>
      </c>
      <c r="T22" s="28">
        <v>18</v>
      </c>
      <c r="U22" s="28">
        <v>39</v>
      </c>
      <c r="V22" s="28">
        <v>52</v>
      </c>
      <c r="W22" s="28">
        <v>58</v>
      </c>
      <c r="X22" s="28">
        <v>15</v>
      </c>
      <c r="Y22" s="28">
        <v>3</v>
      </c>
      <c r="Z22" s="28">
        <v>32</v>
      </c>
      <c r="AA22" s="28">
        <v>25</v>
      </c>
      <c r="AB22" s="28">
        <v>29</v>
      </c>
      <c r="AC22" s="28">
        <v>10</v>
      </c>
      <c r="AD22" s="28"/>
      <c r="AE22" s="28"/>
      <c r="AF22" s="28"/>
      <c r="AG22" s="28"/>
      <c r="AH22" s="28"/>
      <c r="AI22" s="28">
        <v>9</v>
      </c>
      <c r="AJ22" s="28">
        <v>6</v>
      </c>
      <c r="AK22" s="28">
        <v>8</v>
      </c>
      <c r="AL22" s="28"/>
      <c r="AM22" s="28"/>
      <c r="AN22" s="28">
        <v>18</v>
      </c>
      <c r="AO22" s="28">
        <v>12</v>
      </c>
      <c r="AP22" s="28"/>
      <c r="AQ22" s="28">
        <v>78</v>
      </c>
      <c r="AR22" s="42"/>
    </row>
    <row r="23" s="2" customFormat="1" ht="17.2" customHeight="1" spans="1:44">
      <c r="A23" s="22" t="s">
        <v>28</v>
      </c>
      <c r="B23" s="22" t="s">
        <v>11</v>
      </c>
      <c r="C23" s="23">
        <v>18</v>
      </c>
      <c r="D23" s="24">
        <f>SUM(E23:AQ23)</f>
        <v>532</v>
      </c>
      <c r="E23" s="28">
        <v>32</v>
      </c>
      <c r="F23" s="28"/>
      <c r="G23" s="28">
        <v>20</v>
      </c>
      <c r="H23" s="28"/>
      <c r="I23" s="28"/>
      <c r="J23" s="28">
        <v>9</v>
      </c>
      <c r="K23" s="28"/>
      <c r="L23" s="28"/>
      <c r="M23" s="28"/>
      <c r="N23" s="28"/>
      <c r="O23" s="28"/>
      <c r="P23" s="28">
        <v>15</v>
      </c>
      <c r="Q23" s="28">
        <v>25</v>
      </c>
      <c r="R23" s="28"/>
      <c r="S23" s="28">
        <v>20</v>
      </c>
      <c r="T23" s="28">
        <v>18</v>
      </c>
      <c r="U23" s="28">
        <v>39</v>
      </c>
      <c r="V23" s="28">
        <v>52</v>
      </c>
      <c r="W23" s="28">
        <v>58</v>
      </c>
      <c r="X23" s="28">
        <v>15</v>
      </c>
      <c r="Y23" s="28">
        <v>3</v>
      </c>
      <c r="Z23" s="28">
        <v>32</v>
      </c>
      <c r="AA23" s="28">
        <v>25</v>
      </c>
      <c r="AB23" s="28">
        <v>29</v>
      </c>
      <c r="AC23" s="28">
        <v>10</v>
      </c>
      <c r="AD23" s="28"/>
      <c r="AE23" s="28"/>
      <c r="AF23" s="28"/>
      <c r="AG23" s="28"/>
      <c r="AH23" s="28"/>
      <c r="AI23" s="28">
        <v>9</v>
      </c>
      <c r="AJ23" s="28">
        <v>5</v>
      </c>
      <c r="AK23" s="28">
        <v>8</v>
      </c>
      <c r="AL23" s="28"/>
      <c r="AM23" s="28"/>
      <c r="AN23" s="28">
        <v>18</v>
      </c>
      <c r="AO23" s="28">
        <v>12</v>
      </c>
      <c r="AP23" s="28"/>
      <c r="AQ23" s="28">
        <v>78</v>
      </c>
      <c r="AR23" s="42"/>
    </row>
    <row r="24" s="1" customFormat="1" ht="18" customHeight="1" spans="1:44">
      <c r="A24" s="35"/>
      <c r="B24" s="36"/>
      <c r="C24" s="36"/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9"/>
    </row>
    <row r="25" s="1" customFormat="1" ht="39" customHeight="1" spans="1:44">
      <c r="A25" s="38"/>
      <c r="B25" s="38"/>
      <c r="C25" s="38"/>
      <c r="D25" s="38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</row>
    <row r="26" s="1" customFormat="1" ht="14.25" spans="47:132">
      <c r="AU26" s="7"/>
      <c r="AV26" s="43"/>
      <c r="AW26" s="49"/>
      <c r="AX26" s="50"/>
      <c r="AY26" s="51"/>
      <c r="AZ26" s="50"/>
      <c r="BA26" s="50"/>
      <c r="BB26" s="51"/>
      <c r="BC26" s="50"/>
      <c r="BD26" s="50"/>
      <c r="BE26" s="51"/>
      <c r="BF26" s="50"/>
      <c r="BG26" s="50"/>
      <c r="BH26" s="51"/>
      <c r="BI26" s="50"/>
      <c r="BJ26" s="50"/>
      <c r="BK26" s="51"/>
      <c r="BL26" s="50"/>
      <c r="BM26" s="50"/>
      <c r="BN26" s="51"/>
      <c r="BO26" s="50"/>
      <c r="BP26" s="50"/>
      <c r="BQ26" s="51"/>
      <c r="BR26" s="50"/>
      <c r="BS26" s="50"/>
      <c r="BT26" s="51"/>
      <c r="BU26" s="50"/>
      <c r="BV26" s="50"/>
      <c r="BW26" s="50"/>
      <c r="BX26" s="59"/>
      <c r="BY26" s="60"/>
      <c r="BZ26" s="60"/>
      <c r="CA26" s="60"/>
      <c r="CB26" s="60"/>
      <c r="CC26" s="60">
        <v>0</v>
      </c>
      <c r="CD26" s="60"/>
      <c r="CE26" s="60"/>
      <c r="CF26" s="60"/>
      <c r="CG26" s="61"/>
      <c r="CH26" s="61"/>
      <c r="CI26" s="62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</row>
    <row r="27" s="1" customFormat="1" ht="14.25" spans="47:132">
      <c r="AU27" s="7"/>
      <c r="AV27" s="43"/>
      <c r="AW27" s="49"/>
      <c r="AX27" s="50"/>
      <c r="AY27" s="51"/>
      <c r="AZ27" s="50"/>
      <c r="BA27" s="50"/>
      <c r="BB27" s="51"/>
      <c r="BC27" s="50"/>
      <c r="BD27" s="50"/>
      <c r="BE27" s="51"/>
      <c r="BF27" s="50"/>
      <c r="BG27" s="50"/>
      <c r="BH27" s="51"/>
      <c r="BI27" s="50"/>
      <c r="BJ27" s="50"/>
      <c r="BK27" s="51"/>
      <c r="BL27" s="50"/>
      <c r="BM27" s="50"/>
      <c r="BN27" s="51"/>
      <c r="BO27" s="50"/>
      <c r="BP27" s="50"/>
      <c r="BQ27" s="51"/>
      <c r="BR27" s="50"/>
      <c r="BS27" s="50"/>
      <c r="BT27" s="51"/>
      <c r="BU27" s="50"/>
      <c r="BV27" s="50"/>
      <c r="BW27" s="50"/>
      <c r="BX27" s="59"/>
      <c r="BY27" s="60"/>
      <c r="BZ27" s="60"/>
      <c r="CA27" s="60"/>
      <c r="CB27" s="60"/>
      <c r="CC27" s="60">
        <v>0</v>
      </c>
      <c r="CD27" s="60"/>
      <c r="CE27" s="60"/>
      <c r="CF27" s="60"/>
      <c r="CG27" s="61"/>
      <c r="CH27" s="61"/>
      <c r="CI27" s="62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</row>
    <row r="28" s="1" customFormat="1" ht="14.25" spans="47:132">
      <c r="AU28" s="7"/>
      <c r="AV28" s="43"/>
      <c r="AW28" s="49"/>
      <c r="AX28" s="50"/>
      <c r="AY28" s="51"/>
      <c r="AZ28" s="50"/>
      <c r="BA28" s="50"/>
      <c r="BB28" s="51"/>
      <c r="BC28" s="50"/>
      <c r="BD28" s="50"/>
      <c r="BE28" s="51"/>
      <c r="BF28" s="50"/>
      <c r="BG28" s="50"/>
      <c r="BH28" s="51"/>
      <c r="BI28" s="50"/>
      <c r="BJ28" s="50"/>
      <c r="BK28" s="51"/>
      <c r="BL28" s="50"/>
      <c r="BM28" s="50"/>
      <c r="BN28" s="51"/>
      <c r="BO28" s="50"/>
      <c r="BP28" s="50"/>
      <c r="BQ28" s="51"/>
      <c r="BR28" s="50"/>
      <c r="BS28" s="50"/>
      <c r="BT28" s="51"/>
      <c r="BU28" s="50"/>
      <c r="BV28" s="50"/>
      <c r="BW28" s="50"/>
      <c r="BX28" s="59"/>
      <c r="BY28" s="60"/>
      <c r="BZ28" s="60"/>
      <c r="CA28" s="60"/>
      <c r="CB28" s="60"/>
      <c r="CC28" s="60">
        <v>1410</v>
      </c>
      <c r="CD28" s="60"/>
      <c r="CE28" s="60"/>
      <c r="CF28" s="60"/>
      <c r="CG28" s="61"/>
      <c r="CH28" s="61"/>
      <c r="CI28" s="62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</row>
    <row r="29" s="1" customFormat="1" ht="14.25" spans="47:132">
      <c r="AU29" s="7"/>
      <c r="AV29" s="43"/>
      <c r="AW29" s="49"/>
      <c r="AX29" s="50"/>
      <c r="AY29" s="50"/>
      <c r="AZ29" s="50"/>
      <c r="BA29" s="50"/>
      <c r="BB29" s="51"/>
      <c r="BC29" s="50"/>
      <c r="BD29" s="50"/>
      <c r="BE29" s="51"/>
      <c r="BF29" s="50"/>
      <c r="BG29" s="50"/>
      <c r="BH29" s="51"/>
      <c r="BI29" s="50"/>
      <c r="BJ29" s="50"/>
      <c r="BK29" s="51"/>
      <c r="BL29" s="50"/>
      <c r="BM29" s="50"/>
      <c r="BN29" s="51"/>
      <c r="BO29" s="50"/>
      <c r="BP29" s="50"/>
      <c r="BQ29" s="50"/>
      <c r="BR29" s="50"/>
      <c r="BS29" s="50"/>
      <c r="BT29" s="51"/>
      <c r="BU29" s="50"/>
      <c r="BV29" s="50"/>
      <c r="BW29" s="50"/>
      <c r="BX29" s="59"/>
      <c r="BY29" s="60"/>
      <c r="BZ29" s="60"/>
      <c r="CA29" s="60"/>
      <c r="CB29" s="60"/>
      <c r="CC29" s="60">
        <v>995</v>
      </c>
      <c r="CD29" s="60"/>
      <c r="CE29" s="60"/>
      <c r="CF29" s="60"/>
      <c r="CG29" s="61"/>
      <c r="CH29" s="61"/>
      <c r="CI29" s="62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</row>
    <row r="30" s="1" customFormat="1" ht="14.25" spans="47:132">
      <c r="AU30" s="7"/>
      <c r="AV30" s="43"/>
      <c r="AW30" s="49"/>
      <c r="AX30" s="50"/>
      <c r="AY30" s="50"/>
      <c r="AZ30" s="50"/>
      <c r="BA30" s="50"/>
      <c r="BB30" s="51"/>
      <c r="BC30" s="50"/>
      <c r="BD30" s="50"/>
      <c r="BE30" s="51"/>
      <c r="BF30" s="50"/>
      <c r="BG30" s="50"/>
      <c r="BH30" s="51"/>
      <c r="BI30" s="50"/>
      <c r="BJ30" s="50"/>
      <c r="BK30" s="51"/>
      <c r="BL30" s="50"/>
      <c r="BM30" s="50"/>
      <c r="BN30" s="51"/>
      <c r="BO30" s="50"/>
      <c r="BP30" s="50"/>
      <c r="BQ30" s="50"/>
      <c r="BR30" s="50"/>
      <c r="BS30" s="50"/>
      <c r="BT30" s="50"/>
      <c r="BU30" s="50"/>
      <c r="BV30" s="50"/>
      <c r="BW30" s="50"/>
      <c r="BX30" s="59"/>
      <c r="BY30" s="60"/>
      <c r="BZ30" s="60"/>
      <c r="CA30" s="60"/>
      <c r="CB30" s="60"/>
      <c r="CC30" s="60">
        <v>265</v>
      </c>
      <c r="CD30" s="60"/>
      <c r="CE30" s="60"/>
      <c r="CF30" s="60"/>
      <c r="CG30" s="61"/>
      <c r="CH30" s="61"/>
      <c r="CI30" s="62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</row>
    <row r="31" s="1" customFormat="1" ht="14.25" spans="47:132">
      <c r="AU31" s="7"/>
      <c r="AV31" s="43"/>
      <c r="AW31" s="49"/>
      <c r="AX31" s="50"/>
      <c r="AY31" s="50"/>
      <c r="AZ31" s="50"/>
      <c r="BA31" s="50"/>
      <c r="BB31" s="51"/>
      <c r="BC31" s="50"/>
      <c r="BD31" s="50"/>
      <c r="BE31" s="51"/>
      <c r="BF31" s="50"/>
      <c r="BG31" s="50"/>
      <c r="BH31" s="51"/>
      <c r="BI31" s="50"/>
      <c r="BJ31" s="50"/>
      <c r="BK31" s="51"/>
      <c r="BL31" s="50"/>
      <c r="BM31" s="50"/>
      <c r="BN31" s="51"/>
      <c r="BO31" s="50"/>
      <c r="BP31" s="50"/>
      <c r="BQ31" s="50"/>
      <c r="BR31" s="50"/>
      <c r="BS31" s="50"/>
      <c r="BT31" s="50"/>
      <c r="BU31" s="50"/>
      <c r="BV31" s="50"/>
      <c r="BW31" s="50"/>
      <c r="BX31" s="59"/>
      <c r="BY31" s="60"/>
      <c r="BZ31" s="60"/>
      <c r="CA31" s="60"/>
      <c r="CB31" s="60"/>
      <c r="CC31" s="60">
        <v>1150</v>
      </c>
      <c r="CD31" s="60"/>
      <c r="CE31" s="60"/>
      <c r="CF31" s="60"/>
      <c r="CG31" s="61"/>
      <c r="CH31" s="61"/>
      <c r="CI31" s="62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</row>
    <row r="32" s="1" customFormat="1" ht="14.25" spans="47:132">
      <c r="AU32" s="7"/>
      <c r="AV32" s="43"/>
      <c r="AW32" s="49"/>
      <c r="AX32" s="50"/>
      <c r="AY32" s="50"/>
      <c r="AZ32" s="50"/>
      <c r="BA32" s="50"/>
      <c r="BB32" s="51"/>
      <c r="BC32" s="50"/>
      <c r="BD32" s="50"/>
      <c r="BE32" s="51"/>
      <c r="BF32" s="50"/>
      <c r="BG32" s="50"/>
      <c r="BH32" s="51"/>
      <c r="BI32" s="50"/>
      <c r="BJ32" s="50"/>
      <c r="BK32" s="51"/>
      <c r="BL32" s="50"/>
      <c r="BM32" s="50"/>
      <c r="BN32" s="51"/>
      <c r="BO32" s="50"/>
      <c r="BP32" s="50"/>
      <c r="BQ32" s="50"/>
      <c r="BR32" s="50"/>
      <c r="BS32" s="50"/>
      <c r="BT32" s="50"/>
      <c r="BU32" s="50"/>
      <c r="BV32" s="50"/>
      <c r="BW32" s="50"/>
      <c r="BX32" s="59"/>
      <c r="BY32" s="60"/>
      <c r="BZ32" s="60"/>
      <c r="CA32" s="60"/>
      <c r="CB32" s="60"/>
      <c r="CC32" s="60">
        <v>478</v>
      </c>
      <c r="CD32" s="60"/>
      <c r="CE32" s="60"/>
      <c r="CF32" s="60"/>
      <c r="CG32" s="61"/>
      <c r="CH32" s="61"/>
      <c r="CI32" s="62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</row>
    <row r="33" s="1" customFormat="1" ht="14.25" spans="47:132">
      <c r="AU33" s="7"/>
      <c r="AV33" s="43"/>
      <c r="AW33" s="49"/>
      <c r="AX33" s="50"/>
      <c r="AY33" s="50"/>
      <c r="AZ33" s="50"/>
      <c r="BA33" s="50"/>
      <c r="BB33" s="51"/>
      <c r="BC33" s="50"/>
      <c r="BD33" s="50"/>
      <c r="BE33" s="51"/>
      <c r="BF33" s="50"/>
      <c r="BG33" s="50"/>
      <c r="BH33" s="51"/>
      <c r="BI33" s="50"/>
      <c r="BJ33" s="50"/>
      <c r="BK33" s="51"/>
      <c r="BL33" s="50"/>
      <c r="BM33" s="50"/>
      <c r="BN33" s="51"/>
      <c r="BO33" s="50"/>
      <c r="BP33" s="50"/>
      <c r="BQ33" s="50"/>
      <c r="BR33" s="50"/>
      <c r="BS33" s="50"/>
      <c r="BT33" s="50"/>
      <c r="BU33" s="50"/>
      <c r="BV33" s="50"/>
      <c r="BW33" s="50"/>
      <c r="BX33" s="59"/>
      <c r="BY33" s="60"/>
      <c r="BZ33" s="60"/>
      <c r="CA33" s="60"/>
      <c r="CB33" s="60"/>
      <c r="CC33" s="60">
        <v>0</v>
      </c>
      <c r="CD33" s="60">
        <v>0</v>
      </c>
      <c r="CE33" s="60"/>
      <c r="CF33" s="60"/>
      <c r="CG33" s="61"/>
      <c r="CH33" s="61"/>
      <c r="CI33" s="62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</row>
    <row r="34" s="1" customFormat="1" ht="14.25" spans="47:132">
      <c r="AU34" s="7"/>
      <c r="AV34" s="43"/>
      <c r="AW34" s="49"/>
      <c r="AX34" s="50"/>
      <c r="AY34" s="50"/>
      <c r="AZ34" s="50"/>
      <c r="BA34" s="50"/>
      <c r="BB34" s="51"/>
      <c r="BC34" s="50"/>
      <c r="BD34" s="50"/>
      <c r="BE34" s="51"/>
      <c r="BF34" s="50"/>
      <c r="BG34" s="50"/>
      <c r="BH34" s="51"/>
      <c r="BI34" s="50"/>
      <c r="BJ34" s="50"/>
      <c r="BK34" s="51"/>
      <c r="BL34" s="50"/>
      <c r="BM34" s="50"/>
      <c r="BN34" s="51"/>
      <c r="BO34" s="50"/>
      <c r="BP34" s="50"/>
      <c r="BQ34" s="50"/>
      <c r="BR34" s="50"/>
      <c r="BS34" s="50"/>
      <c r="BT34" s="50"/>
      <c r="BU34" s="50"/>
      <c r="BV34" s="50"/>
      <c r="BW34" s="50"/>
      <c r="BX34" s="59"/>
      <c r="BY34" s="60"/>
      <c r="BZ34" s="60"/>
      <c r="CA34" s="60"/>
      <c r="CB34" s="60"/>
      <c r="CC34" s="60">
        <v>0</v>
      </c>
      <c r="CD34" s="60">
        <v>0</v>
      </c>
      <c r="CE34" s="60"/>
      <c r="CF34" s="60"/>
      <c r="CG34" s="61"/>
      <c r="CH34" s="61"/>
      <c r="CI34" s="62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</row>
    <row r="35" s="1" customFormat="1" ht="14.25" spans="47:132">
      <c r="AU35" s="44"/>
      <c r="AV35" s="45"/>
      <c r="AW35" s="49"/>
      <c r="AX35" s="50"/>
      <c r="AY35" s="50"/>
      <c r="AZ35" s="50"/>
      <c r="BA35" s="50"/>
      <c r="BB35" s="51"/>
      <c r="BC35" s="50"/>
      <c r="BD35" s="50"/>
      <c r="BE35" s="51"/>
      <c r="BF35" s="50"/>
      <c r="BG35" s="50"/>
      <c r="BH35" s="51"/>
      <c r="BI35" s="50"/>
      <c r="BJ35" s="50"/>
      <c r="BK35" s="51"/>
      <c r="BL35" s="50"/>
      <c r="BM35" s="50"/>
      <c r="BN35" s="51"/>
      <c r="BO35" s="50"/>
      <c r="BP35" s="50"/>
      <c r="BQ35" s="50"/>
      <c r="BR35" s="50"/>
      <c r="BS35" s="50"/>
      <c r="BT35" s="50"/>
      <c r="BU35" s="50"/>
      <c r="BV35" s="50"/>
      <c r="BW35" s="50"/>
      <c r="BX35" s="59"/>
      <c r="BY35" s="60"/>
      <c r="BZ35" s="60"/>
      <c r="CA35" s="60"/>
      <c r="CB35" s="60"/>
      <c r="CC35" s="60"/>
      <c r="CD35" s="60"/>
      <c r="CE35" s="60"/>
      <c r="CF35" s="60"/>
      <c r="CG35" s="61"/>
      <c r="CH35" s="61"/>
      <c r="CI35" s="62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</row>
    <row r="36" s="1" customFormat="1" ht="14.25" spans="47:132">
      <c r="AU36" s="46"/>
      <c r="AV36" s="43"/>
      <c r="AW36" s="49"/>
      <c r="AX36" s="50"/>
      <c r="AY36" s="50"/>
      <c r="AZ36" s="50"/>
      <c r="BA36" s="50"/>
      <c r="BB36" s="51"/>
      <c r="BC36" s="50"/>
      <c r="BD36" s="50"/>
      <c r="BE36" s="51"/>
      <c r="BF36" s="50"/>
      <c r="BG36" s="50"/>
      <c r="BH36" s="51"/>
      <c r="BI36" s="50"/>
      <c r="BJ36" s="50"/>
      <c r="BK36" s="51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9"/>
      <c r="BY36" s="60"/>
      <c r="BZ36" s="60"/>
      <c r="CA36" s="60"/>
      <c r="CB36" s="60"/>
      <c r="CC36" s="60">
        <v>0</v>
      </c>
      <c r="CD36" s="60">
        <v>0</v>
      </c>
      <c r="CE36" s="60"/>
      <c r="CF36" s="60"/>
      <c r="CG36" s="61"/>
      <c r="CH36" s="61"/>
      <c r="CI36" s="62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</row>
    <row r="37" s="1" customFormat="1" ht="14.25" spans="47:132">
      <c r="AU37" s="47"/>
      <c r="AV37" s="43"/>
      <c r="AW37" s="52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9"/>
      <c r="BY37" s="60"/>
      <c r="BZ37" s="60"/>
      <c r="CA37" s="60"/>
      <c r="CB37" s="60"/>
      <c r="CC37" s="60"/>
      <c r="CD37" s="60"/>
      <c r="CE37" s="60"/>
      <c r="CF37" s="60"/>
      <c r="CG37" s="61"/>
      <c r="CH37" s="61"/>
      <c r="CI37" s="62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</row>
    <row r="38" s="1" customFormat="1" ht="14.25" spans="47:132">
      <c r="AU38" s="47"/>
      <c r="AV38" s="43"/>
      <c r="AW38" s="52"/>
      <c r="AX38" s="53"/>
      <c r="AY38" s="54"/>
      <c r="AZ38" s="50"/>
      <c r="BA38" s="50"/>
      <c r="BB38" s="51"/>
      <c r="BC38" s="50"/>
      <c r="BD38" s="50"/>
      <c r="BE38" s="51"/>
      <c r="BF38" s="50"/>
      <c r="BG38" s="50"/>
      <c r="BH38" s="51"/>
      <c r="BI38" s="50"/>
      <c r="BJ38" s="50"/>
      <c r="BK38" s="51"/>
      <c r="BL38" s="50"/>
      <c r="BM38" s="50"/>
      <c r="BN38" s="51"/>
      <c r="BO38" s="50"/>
      <c r="BP38" s="50"/>
      <c r="BQ38" s="51"/>
      <c r="BR38" s="50"/>
      <c r="BS38" s="50"/>
      <c r="BT38" s="51"/>
      <c r="BU38" s="50"/>
      <c r="BV38" s="50"/>
      <c r="BW38" s="50"/>
      <c r="BX38" s="50"/>
      <c r="BY38" s="50"/>
      <c r="BZ38" s="50"/>
      <c r="CA38" s="50"/>
      <c r="CB38" s="50"/>
      <c r="CC38" s="50"/>
      <c r="CD38" s="50">
        <f>SUM(CD39:CD57)</f>
        <v>5570.9</v>
      </c>
      <c r="CE38" s="60"/>
      <c r="CF38" s="60"/>
      <c r="CG38" s="61"/>
      <c r="CH38" s="61"/>
      <c r="CI38" s="62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</row>
    <row r="39" s="1" customFormat="1" ht="14.25" spans="47:132">
      <c r="AU39" s="48"/>
      <c r="AV39" s="43"/>
      <c r="AW39" s="52"/>
      <c r="AX39" s="53"/>
      <c r="AY39" s="54"/>
      <c r="AZ39" s="50"/>
      <c r="BA39" s="50"/>
      <c r="BB39" s="51"/>
      <c r="BC39" s="50"/>
      <c r="BD39" s="50"/>
      <c r="BE39" s="51"/>
      <c r="BF39" s="50"/>
      <c r="BG39" s="50"/>
      <c r="BH39" s="51"/>
      <c r="BI39" s="50"/>
      <c r="BJ39" s="50"/>
      <c r="BK39" s="51"/>
      <c r="BL39" s="50"/>
      <c r="BM39" s="50"/>
      <c r="BN39" s="51"/>
      <c r="BO39" s="50"/>
      <c r="BP39" s="50"/>
      <c r="BQ39" s="51"/>
      <c r="BR39" s="50"/>
      <c r="BS39" s="50"/>
      <c r="BT39" s="51"/>
      <c r="BU39" s="50"/>
      <c r="BV39" s="50"/>
      <c r="BW39" s="50"/>
      <c r="BX39" s="59"/>
      <c r="BY39" s="60"/>
      <c r="BZ39" s="60"/>
      <c r="CA39" s="60"/>
      <c r="CB39" s="60"/>
      <c r="CC39" s="60"/>
      <c r="CD39" s="60">
        <v>0</v>
      </c>
      <c r="CE39" s="60"/>
      <c r="CF39" s="60"/>
      <c r="CG39" s="61"/>
      <c r="CH39" s="61"/>
      <c r="CI39" s="62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</row>
    <row r="40" s="1" customFormat="1" ht="14.25" spans="47:132">
      <c r="AU40" s="48"/>
      <c r="AV40" s="43"/>
      <c r="AW40" s="52"/>
      <c r="AX40" s="53"/>
      <c r="AY40" s="54"/>
      <c r="AZ40" s="50"/>
      <c r="BA40" s="50"/>
      <c r="BB40" s="51"/>
      <c r="BC40" s="50"/>
      <c r="BD40" s="50"/>
      <c r="BE40" s="51"/>
      <c r="BF40" s="50"/>
      <c r="BG40" s="50"/>
      <c r="BH40" s="51"/>
      <c r="BI40" s="50"/>
      <c r="BJ40" s="50"/>
      <c r="BK40" s="51"/>
      <c r="BL40" s="50"/>
      <c r="BM40" s="50"/>
      <c r="BN40" s="51"/>
      <c r="BO40" s="50"/>
      <c r="BP40" s="50"/>
      <c r="BQ40" s="51"/>
      <c r="BR40" s="50"/>
      <c r="BS40" s="50"/>
      <c r="BT40" s="51"/>
      <c r="BU40" s="50"/>
      <c r="BV40" s="50"/>
      <c r="BW40" s="50"/>
      <c r="BX40" s="59"/>
      <c r="BY40" s="60"/>
      <c r="BZ40" s="60"/>
      <c r="CA40" s="60"/>
      <c r="CB40" s="60"/>
      <c r="CC40" s="60"/>
      <c r="CD40" s="60">
        <v>0</v>
      </c>
      <c r="CE40" s="60"/>
      <c r="CF40" s="60"/>
      <c r="CG40" s="61"/>
      <c r="CH40" s="61"/>
      <c r="CI40" s="62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</row>
    <row r="41" s="1" customFormat="1" ht="14.25" spans="47:132">
      <c r="AU41" s="48"/>
      <c r="AV41" s="43"/>
      <c r="AW41" s="52"/>
      <c r="AX41" s="53"/>
      <c r="AY41" s="54"/>
      <c r="AZ41" s="50"/>
      <c r="BA41" s="50"/>
      <c r="BB41" s="51"/>
      <c r="BC41" s="50"/>
      <c r="BD41" s="50"/>
      <c r="BE41" s="51"/>
      <c r="BF41" s="50"/>
      <c r="BG41" s="50"/>
      <c r="BH41" s="51"/>
      <c r="BI41" s="50"/>
      <c r="BJ41" s="50"/>
      <c r="BK41" s="51"/>
      <c r="BL41" s="50"/>
      <c r="BM41" s="50"/>
      <c r="BN41" s="51"/>
      <c r="BO41" s="50"/>
      <c r="BP41" s="50"/>
      <c r="BQ41" s="51"/>
      <c r="BR41" s="50"/>
      <c r="BS41" s="50"/>
      <c r="BT41" s="51"/>
      <c r="BU41" s="50"/>
      <c r="BV41" s="50"/>
      <c r="BW41" s="50"/>
      <c r="BX41" s="59"/>
      <c r="BY41" s="60"/>
      <c r="BZ41" s="60"/>
      <c r="CA41" s="60"/>
      <c r="CB41" s="60"/>
      <c r="CC41" s="60"/>
      <c r="CD41" s="60">
        <v>0</v>
      </c>
      <c r="CE41" s="60"/>
      <c r="CF41" s="60"/>
      <c r="CG41" s="61"/>
      <c r="CH41" s="61"/>
      <c r="CI41" s="62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</row>
    <row r="42" s="1" customFormat="1" ht="14.25" spans="47:132">
      <c r="AU42" s="48"/>
      <c r="AV42" s="43"/>
      <c r="AW42" s="52"/>
      <c r="AX42" s="53"/>
      <c r="AY42" s="54"/>
      <c r="AZ42" s="50"/>
      <c r="BA42" s="50"/>
      <c r="BB42" s="51"/>
      <c r="BC42" s="50"/>
      <c r="BD42" s="50"/>
      <c r="BE42" s="51"/>
      <c r="BF42" s="50"/>
      <c r="BG42" s="50"/>
      <c r="BH42" s="51"/>
      <c r="BI42" s="50"/>
      <c r="BJ42" s="50"/>
      <c r="BK42" s="51"/>
      <c r="BL42" s="50"/>
      <c r="BM42" s="50"/>
      <c r="BN42" s="51"/>
      <c r="BO42" s="50"/>
      <c r="BP42" s="50"/>
      <c r="BQ42" s="51"/>
      <c r="BR42" s="50"/>
      <c r="BS42" s="50"/>
      <c r="BT42" s="51"/>
      <c r="BU42" s="50"/>
      <c r="BV42" s="50"/>
      <c r="BW42" s="50"/>
      <c r="BX42" s="59"/>
      <c r="BY42" s="60"/>
      <c r="BZ42" s="60"/>
      <c r="CA42" s="60"/>
      <c r="CB42" s="60"/>
      <c r="CC42" s="60"/>
      <c r="CD42" s="60">
        <v>1132</v>
      </c>
      <c r="CE42" s="60"/>
      <c r="CF42" s="60"/>
      <c r="CG42" s="61"/>
      <c r="CH42" s="61"/>
      <c r="CI42" s="62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</row>
    <row r="43" s="1" customFormat="1" ht="14.25" spans="47:132">
      <c r="AU43" s="48"/>
      <c r="AV43" s="43"/>
      <c r="AW43" s="52"/>
      <c r="AX43" s="53"/>
      <c r="AY43" s="54"/>
      <c r="AZ43" s="50"/>
      <c r="BA43" s="50"/>
      <c r="BB43" s="51"/>
      <c r="BC43" s="50"/>
      <c r="BD43" s="50"/>
      <c r="BE43" s="51"/>
      <c r="BF43" s="50"/>
      <c r="BG43" s="50"/>
      <c r="BH43" s="51"/>
      <c r="BI43" s="50"/>
      <c r="BJ43" s="50"/>
      <c r="BK43" s="51"/>
      <c r="BL43" s="50"/>
      <c r="BM43" s="50"/>
      <c r="BN43" s="51"/>
      <c r="BO43" s="50"/>
      <c r="BP43" s="50"/>
      <c r="BQ43" s="51"/>
      <c r="BR43" s="50"/>
      <c r="BS43" s="50"/>
      <c r="BT43" s="51"/>
      <c r="BU43" s="50"/>
      <c r="BV43" s="50"/>
      <c r="BW43" s="50"/>
      <c r="BX43" s="59"/>
      <c r="BY43" s="60"/>
      <c r="BZ43" s="60"/>
      <c r="CA43" s="60"/>
      <c r="CB43" s="60"/>
      <c r="CC43" s="60"/>
      <c r="CD43" s="60">
        <v>0</v>
      </c>
      <c r="CE43" s="60"/>
      <c r="CF43" s="60"/>
      <c r="CG43" s="61"/>
      <c r="CH43" s="61"/>
      <c r="CI43" s="62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</row>
    <row r="44" s="1" customFormat="1" ht="14.25" spans="47:132">
      <c r="AU44" s="48"/>
      <c r="AV44" s="43"/>
      <c r="AW44" s="52"/>
      <c r="AX44" s="53"/>
      <c r="AY44" s="54"/>
      <c r="AZ44" s="50"/>
      <c r="BA44" s="50"/>
      <c r="BB44" s="51"/>
      <c r="BC44" s="50"/>
      <c r="BD44" s="50"/>
      <c r="BE44" s="51"/>
      <c r="BF44" s="50"/>
      <c r="BG44" s="50"/>
      <c r="BH44" s="51"/>
      <c r="BI44" s="50"/>
      <c r="BJ44" s="50"/>
      <c r="BK44" s="51"/>
      <c r="BL44" s="50"/>
      <c r="BM44" s="50"/>
      <c r="BN44" s="51"/>
      <c r="BO44" s="50"/>
      <c r="BP44" s="50"/>
      <c r="BQ44" s="51"/>
      <c r="BR44" s="50"/>
      <c r="BS44" s="50"/>
      <c r="BT44" s="51"/>
      <c r="BU44" s="50"/>
      <c r="BV44" s="50"/>
      <c r="BW44" s="50"/>
      <c r="BX44" s="59"/>
      <c r="BY44" s="60"/>
      <c r="BZ44" s="60"/>
      <c r="CA44" s="60"/>
      <c r="CB44" s="60"/>
      <c r="CC44" s="60"/>
      <c r="CD44" s="60">
        <v>0</v>
      </c>
      <c r="CE44" s="60"/>
      <c r="CF44" s="60"/>
      <c r="CG44" s="61"/>
      <c r="CH44" s="61"/>
      <c r="CI44" s="62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</row>
    <row r="45" s="1" customFormat="1" ht="14.25" spans="47:132">
      <c r="AU45" s="48"/>
      <c r="AV45" s="43"/>
      <c r="AW45" s="52"/>
      <c r="AX45" s="53"/>
      <c r="AY45" s="54"/>
      <c r="AZ45" s="50"/>
      <c r="BA45" s="50"/>
      <c r="BB45" s="51"/>
      <c r="BC45" s="50"/>
      <c r="BD45" s="50"/>
      <c r="BE45" s="51"/>
      <c r="BF45" s="50"/>
      <c r="BG45" s="50"/>
      <c r="BH45" s="51"/>
      <c r="BI45" s="50"/>
      <c r="BJ45" s="50"/>
      <c r="BK45" s="51"/>
      <c r="BL45" s="50"/>
      <c r="BM45" s="50"/>
      <c r="BN45" s="51"/>
      <c r="BO45" s="50"/>
      <c r="BP45" s="50"/>
      <c r="BQ45" s="51"/>
      <c r="BR45" s="50"/>
      <c r="BS45" s="50"/>
      <c r="BT45" s="51"/>
      <c r="BU45" s="50"/>
      <c r="BV45" s="50"/>
      <c r="BW45" s="50"/>
      <c r="BX45" s="59"/>
      <c r="BY45" s="60"/>
      <c r="BZ45" s="60"/>
      <c r="CA45" s="60"/>
      <c r="CB45" s="60"/>
      <c r="CC45" s="60"/>
      <c r="CD45" s="60">
        <v>535.9</v>
      </c>
      <c r="CE45" s="60"/>
      <c r="CF45" s="60"/>
      <c r="CG45" s="61"/>
      <c r="CH45" s="61"/>
      <c r="CI45" s="62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</row>
    <row r="46" s="1" customFormat="1" ht="14.25" spans="47:132">
      <c r="AU46" s="48"/>
      <c r="AV46" s="43"/>
      <c r="AW46" s="52"/>
      <c r="AX46" s="53"/>
      <c r="AY46" s="54"/>
      <c r="AZ46" s="50"/>
      <c r="BA46" s="50"/>
      <c r="BB46" s="51"/>
      <c r="BC46" s="50"/>
      <c r="BD46" s="50"/>
      <c r="BE46" s="51"/>
      <c r="BF46" s="50"/>
      <c r="BG46" s="50"/>
      <c r="BH46" s="51"/>
      <c r="BI46" s="50"/>
      <c r="BJ46" s="50"/>
      <c r="BK46" s="51"/>
      <c r="BL46" s="50"/>
      <c r="BM46" s="50"/>
      <c r="BN46" s="51"/>
      <c r="BO46" s="50"/>
      <c r="BP46" s="50"/>
      <c r="BQ46" s="51"/>
      <c r="BR46" s="50"/>
      <c r="BS46" s="50"/>
      <c r="BT46" s="51"/>
      <c r="BU46" s="50"/>
      <c r="BV46" s="50"/>
      <c r="BW46" s="50"/>
      <c r="BX46" s="59"/>
      <c r="BY46" s="60"/>
      <c r="BZ46" s="60"/>
      <c r="CA46" s="60"/>
      <c r="CB46" s="60"/>
      <c r="CC46" s="60"/>
      <c r="CD46" s="60">
        <v>0</v>
      </c>
      <c r="CE46" s="60"/>
      <c r="CF46" s="60"/>
      <c r="CG46" s="61"/>
      <c r="CH46" s="61"/>
      <c r="CI46" s="62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</row>
    <row r="47" s="1" customFormat="1" ht="14.25" spans="47:132">
      <c r="AU47" s="48"/>
      <c r="AV47" s="43"/>
      <c r="AW47" s="52"/>
      <c r="AX47" s="53"/>
      <c r="AY47" s="54"/>
      <c r="AZ47" s="50"/>
      <c r="BA47" s="50"/>
      <c r="BB47" s="51"/>
      <c r="BC47" s="50"/>
      <c r="BD47" s="50"/>
      <c r="BE47" s="51"/>
      <c r="BF47" s="50"/>
      <c r="BG47" s="50"/>
      <c r="BH47" s="51"/>
      <c r="BI47" s="50"/>
      <c r="BJ47" s="50"/>
      <c r="BK47" s="51"/>
      <c r="BL47" s="50"/>
      <c r="BM47" s="50"/>
      <c r="BN47" s="51"/>
      <c r="BO47" s="50"/>
      <c r="BP47" s="50"/>
      <c r="BQ47" s="51"/>
      <c r="BR47" s="50"/>
      <c r="BS47" s="50"/>
      <c r="BT47" s="51"/>
      <c r="BU47" s="50"/>
      <c r="BV47" s="50"/>
      <c r="BW47" s="50"/>
      <c r="BX47" s="59"/>
      <c r="BY47" s="60"/>
      <c r="BZ47" s="60"/>
      <c r="CA47" s="60"/>
      <c r="CB47" s="60"/>
      <c r="CC47" s="60"/>
      <c r="CD47" s="60">
        <v>0</v>
      </c>
      <c r="CE47" s="60"/>
      <c r="CF47" s="60"/>
      <c r="CG47" s="61"/>
      <c r="CH47" s="61"/>
      <c r="CI47" s="62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</row>
    <row r="48" s="1" customFormat="1" ht="14.25" spans="47:132">
      <c r="AU48" s="48"/>
      <c r="AV48" s="43"/>
      <c r="AW48" s="52"/>
      <c r="AX48" s="53"/>
      <c r="AY48" s="54"/>
      <c r="AZ48" s="50"/>
      <c r="BA48" s="50"/>
      <c r="BB48" s="51"/>
      <c r="BC48" s="50"/>
      <c r="BD48" s="50"/>
      <c r="BE48" s="51"/>
      <c r="BF48" s="50"/>
      <c r="BG48" s="50"/>
      <c r="BH48" s="51"/>
      <c r="BI48" s="50"/>
      <c r="BJ48" s="50"/>
      <c r="BK48" s="51"/>
      <c r="BL48" s="50"/>
      <c r="BM48" s="50"/>
      <c r="BN48" s="51"/>
      <c r="BO48" s="50"/>
      <c r="BP48" s="50"/>
      <c r="BQ48" s="51"/>
      <c r="BR48" s="50"/>
      <c r="BS48" s="50"/>
      <c r="BT48" s="51"/>
      <c r="BU48" s="50"/>
      <c r="BV48" s="50"/>
      <c r="BW48" s="50"/>
      <c r="BX48" s="59"/>
      <c r="BY48" s="60"/>
      <c r="BZ48" s="60"/>
      <c r="CA48" s="60"/>
      <c r="CB48" s="60"/>
      <c r="CC48" s="60"/>
      <c r="CD48" s="60">
        <v>0</v>
      </c>
      <c r="CE48" s="60"/>
      <c r="CF48" s="60"/>
      <c r="CG48" s="61"/>
      <c r="CH48" s="61"/>
      <c r="CI48" s="62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</row>
    <row r="49" s="1" customFormat="1" ht="14.25" spans="47:132">
      <c r="AU49" s="48"/>
      <c r="AV49" s="43"/>
      <c r="AW49" s="52"/>
      <c r="AX49" s="53"/>
      <c r="AY49" s="54"/>
      <c r="AZ49" s="50"/>
      <c r="BA49" s="50"/>
      <c r="BB49" s="51"/>
      <c r="BC49" s="50"/>
      <c r="BD49" s="50"/>
      <c r="BE49" s="51"/>
      <c r="BF49" s="50"/>
      <c r="BG49" s="50"/>
      <c r="BH49" s="51"/>
      <c r="BI49" s="50"/>
      <c r="BJ49" s="50"/>
      <c r="BK49" s="51"/>
      <c r="BL49" s="50"/>
      <c r="BM49" s="50"/>
      <c r="BN49" s="51"/>
      <c r="BO49" s="50"/>
      <c r="BP49" s="50"/>
      <c r="BQ49" s="51"/>
      <c r="BR49" s="50"/>
      <c r="BS49" s="50"/>
      <c r="BT49" s="51"/>
      <c r="BU49" s="50"/>
      <c r="BV49" s="50"/>
      <c r="BW49" s="50"/>
      <c r="BX49" s="59"/>
      <c r="BY49" s="60"/>
      <c r="BZ49" s="60"/>
      <c r="CA49" s="60"/>
      <c r="CB49" s="60"/>
      <c r="CC49" s="60"/>
      <c r="CD49" s="60">
        <v>1215</v>
      </c>
      <c r="CE49" s="60"/>
      <c r="CF49" s="60"/>
      <c r="CG49" s="61"/>
      <c r="CH49" s="61"/>
      <c r="CI49" s="62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</row>
    <row r="50" s="1" customFormat="1" ht="14.25" spans="47:132">
      <c r="AU50" s="48"/>
      <c r="AV50" s="43"/>
      <c r="AW50" s="52"/>
      <c r="AX50" s="53"/>
      <c r="AY50" s="54"/>
      <c r="AZ50" s="50"/>
      <c r="BA50" s="50"/>
      <c r="BB50" s="51"/>
      <c r="BC50" s="50"/>
      <c r="BD50" s="50"/>
      <c r="BE50" s="51"/>
      <c r="BF50" s="50"/>
      <c r="BG50" s="50"/>
      <c r="BH50" s="51"/>
      <c r="BI50" s="50"/>
      <c r="BJ50" s="50"/>
      <c r="BK50" s="51"/>
      <c r="BL50" s="50"/>
      <c r="BM50" s="50"/>
      <c r="BN50" s="51"/>
      <c r="BO50" s="50"/>
      <c r="BP50" s="50"/>
      <c r="BQ50" s="50"/>
      <c r="BR50" s="50"/>
      <c r="BS50" s="50"/>
      <c r="BT50" s="51"/>
      <c r="BU50" s="50"/>
      <c r="BV50" s="50"/>
      <c r="BW50" s="50"/>
      <c r="BX50" s="59"/>
      <c r="BY50" s="60"/>
      <c r="BZ50" s="60"/>
      <c r="CA50" s="60"/>
      <c r="CB50" s="60"/>
      <c r="CC50" s="60"/>
      <c r="CD50" s="60">
        <v>712</v>
      </c>
      <c r="CE50" s="60"/>
      <c r="CF50" s="60"/>
      <c r="CG50" s="61"/>
      <c r="CH50" s="61"/>
      <c r="CI50" s="62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</row>
    <row r="51" s="1" customFormat="1" ht="14.25" spans="47:132">
      <c r="AU51" s="48"/>
      <c r="AV51" s="43"/>
      <c r="AW51" s="52"/>
      <c r="AX51" s="53"/>
      <c r="AY51" s="54"/>
      <c r="AZ51" s="50"/>
      <c r="BA51" s="50"/>
      <c r="BB51" s="51"/>
      <c r="BC51" s="50"/>
      <c r="BD51" s="50"/>
      <c r="BE51" s="51"/>
      <c r="BF51" s="50"/>
      <c r="BG51" s="50"/>
      <c r="BH51" s="51"/>
      <c r="BI51" s="50"/>
      <c r="BJ51" s="50"/>
      <c r="BK51" s="51"/>
      <c r="BL51" s="50"/>
      <c r="BM51" s="50"/>
      <c r="BN51" s="51"/>
      <c r="BO51" s="50"/>
      <c r="BP51" s="50"/>
      <c r="BQ51" s="50"/>
      <c r="BR51" s="50"/>
      <c r="BS51" s="50"/>
      <c r="BT51" s="50"/>
      <c r="BU51" s="50"/>
      <c r="BV51" s="50"/>
      <c r="BW51" s="50"/>
      <c r="BX51" s="59"/>
      <c r="BY51" s="60"/>
      <c r="BZ51" s="60"/>
      <c r="CA51" s="60"/>
      <c r="CB51" s="60"/>
      <c r="CC51" s="60"/>
      <c r="CD51" s="60">
        <v>406</v>
      </c>
      <c r="CE51" s="60"/>
      <c r="CF51" s="60"/>
      <c r="CG51" s="61"/>
      <c r="CH51" s="61"/>
      <c r="CI51" s="62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</row>
    <row r="52" s="1" customFormat="1" ht="14.25" spans="47:132">
      <c r="AU52" s="48"/>
      <c r="AV52" s="43"/>
      <c r="AW52" s="52"/>
      <c r="AX52" s="53"/>
      <c r="AY52" s="54"/>
      <c r="AZ52" s="50"/>
      <c r="BA52" s="50"/>
      <c r="BB52" s="51"/>
      <c r="BC52" s="50"/>
      <c r="BD52" s="50"/>
      <c r="BE52" s="51"/>
      <c r="BF52" s="50"/>
      <c r="BG52" s="50"/>
      <c r="BH52" s="51"/>
      <c r="BI52" s="50"/>
      <c r="BJ52" s="50"/>
      <c r="BK52" s="51"/>
      <c r="BL52" s="50"/>
      <c r="BM52" s="50"/>
      <c r="BN52" s="51"/>
      <c r="BO52" s="50"/>
      <c r="BP52" s="50"/>
      <c r="BQ52" s="50"/>
      <c r="BR52" s="50"/>
      <c r="BS52" s="50"/>
      <c r="BT52" s="50"/>
      <c r="BU52" s="50"/>
      <c r="BV52" s="50"/>
      <c r="BW52" s="50"/>
      <c r="BX52" s="59"/>
      <c r="BY52" s="60"/>
      <c r="BZ52" s="60"/>
      <c r="CA52" s="60"/>
      <c r="CB52" s="60"/>
      <c r="CC52" s="60"/>
      <c r="CD52" s="60">
        <v>733</v>
      </c>
      <c r="CE52" s="60"/>
      <c r="CF52" s="60"/>
      <c r="CG52" s="61"/>
      <c r="CH52" s="61"/>
      <c r="CI52" s="62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</row>
    <row r="53" s="1" customFormat="1" ht="14.25" spans="47:132">
      <c r="AU53" s="48"/>
      <c r="AV53" s="43"/>
      <c r="AW53" s="52"/>
      <c r="AX53" s="53"/>
      <c r="AY53" s="54"/>
      <c r="AZ53" s="50"/>
      <c r="BA53" s="50"/>
      <c r="BB53" s="51"/>
      <c r="BC53" s="50"/>
      <c r="BD53" s="50"/>
      <c r="BE53" s="51"/>
      <c r="BF53" s="50"/>
      <c r="BG53" s="50"/>
      <c r="BH53" s="51"/>
      <c r="BI53" s="50"/>
      <c r="BJ53" s="50"/>
      <c r="BK53" s="51"/>
      <c r="BL53" s="50"/>
      <c r="BM53" s="50"/>
      <c r="BN53" s="51"/>
      <c r="BO53" s="50"/>
      <c r="BP53" s="50"/>
      <c r="BQ53" s="50"/>
      <c r="BR53" s="50"/>
      <c r="BS53" s="50"/>
      <c r="BT53" s="50"/>
      <c r="BU53" s="50"/>
      <c r="BV53" s="50"/>
      <c r="BW53" s="50"/>
      <c r="BX53" s="59"/>
      <c r="BY53" s="60"/>
      <c r="BZ53" s="60"/>
      <c r="CA53" s="60"/>
      <c r="CB53" s="60"/>
      <c r="CC53" s="60"/>
      <c r="CD53" s="60">
        <v>837</v>
      </c>
      <c r="CE53" s="60"/>
      <c r="CF53" s="60"/>
      <c r="CG53" s="61"/>
      <c r="CH53" s="61"/>
      <c r="CI53" s="62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</row>
    <row r="54" s="1" customFormat="1" ht="14.25" spans="47:132">
      <c r="AU54" s="48"/>
      <c r="AV54" s="43"/>
      <c r="AW54" s="52"/>
      <c r="AX54" s="53"/>
      <c r="AY54" s="54"/>
      <c r="AZ54" s="50"/>
      <c r="BA54" s="50"/>
      <c r="BB54" s="51"/>
      <c r="BC54" s="50"/>
      <c r="BD54" s="50"/>
      <c r="BE54" s="51"/>
      <c r="BF54" s="50"/>
      <c r="BG54" s="50"/>
      <c r="BH54" s="51"/>
      <c r="BI54" s="50"/>
      <c r="BJ54" s="50"/>
      <c r="BK54" s="51"/>
      <c r="BL54" s="50"/>
      <c r="BM54" s="50"/>
      <c r="BN54" s="51"/>
      <c r="BO54" s="50"/>
      <c r="BP54" s="50"/>
      <c r="BQ54" s="50"/>
      <c r="BR54" s="50"/>
      <c r="BS54" s="50"/>
      <c r="BT54" s="50"/>
      <c r="BU54" s="50"/>
      <c r="BV54" s="50"/>
      <c r="BW54" s="50"/>
      <c r="BX54" s="59"/>
      <c r="BY54" s="60"/>
      <c r="BZ54" s="60"/>
      <c r="CA54" s="60"/>
      <c r="CB54" s="60"/>
      <c r="CC54" s="60"/>
      <c r="CD54" s="60">
        <v>0</v>
      </c>
      <c r="CE54" s="60"/>
      <c r="CF54" s="60"/>
      <c r="CG54" s="61"/>
      <c r="CH54" s="61"/>
      <c r="CI54" s="62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</row>
    <row r="55" s="1" customFormat="1" ht="14.25" spans="47:132">
      <c r="AU55" s="48"/>
      <c r="AV55" s="43"/>
      <c r="AW55" s="52"/>
      <c r="AX55" s="53"/>
      <c r="AY55" s="54"/>
      <c r="AZ55" s="50"/>
      <c r="BA55" s="50"/>
      <c r="BB55" s="51"/>
      <c r="BC55" s="50"/>
      <c r="BD55" s="50"/>
      <c r="BE55" s="51"/>
      <c r="BF55" s="50"/>
      <c r="BG55" s="50"/>
      <c r="BH55" s="51"/>
      <c r="BI55" s="50"/>
      <c r="BJ55" s="50"/>
      <c r="BK55" s="51"/>
      <c r="BL55" s="50"/>
      <c r="BM55" s="50"/>
      <c r="BN55" s="51"/>
      <c r="BO55" s="50"/>
      <c r="BP55" s="50"/>
      <c r="BQ55" s="50"/>
      <c r="BR55" s="50"/>
      <c r="BS55" s="50"/>
      <c r="BT55" s="50"/>
      <c r="BU55" s="50"/>
      <c r="BV55" s="50"/>
      <c r="BW55" s="50"/>
      <c r="BX55" s="59"/>
      <c r="BY55" s="60"/>
      <c r="BZ55" s="60"/>
      <c r="CA55" s="60"/>
      <c r="CB55" s="60"/>
      <c r="CC55" s="60"/>
      <c r="CD55" s="60">
        <v>0</v>
      </c>
      <c r="CE55" s="60"/>
      <c r="CF55" s="60"/>
      <c r="CG55" s="61"/>
      <c r="CH55" s="61"/>
      <c r="CI55" s="62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</row>
    <row r="56" s="1" customFormat="1" ht="14.25" spans="47:132">
      <c r="AU56" s="48"/>
      <c r="AV56" s="45"/>
      <c r="AW56" s="52"/>
      <c r="AX56" s="53"/>
      <c r="AY56" s="54"/>
      <c r="AZ56" s="50"/>
      <c r="BA56" s="50"/>
      <c r="BB56" s="51"/>
      <c r="BC56" s="50"/>
      <c r="BD56" s="50"/>
      <c r="BE56" s="51"/>
      <c r="BF56" s="50"/>
      <c r="BG56" s="50"/>
      <c r="BH56" s="51"/>
      <c r="BI56" s="50"/>
      <c r="BJ56" s="50"/>
      <c r="BK56" s="51"/>
      <c r="BL56" s="50"/>
      <c r="BM56" s="50"/>
      <c r="BN56" s="51"/>
      <c r="BO56" s="50"/>
      <c r="BP56" s="50"/>
      <c r="BQ56" s="50"/>
      <c r="BR56" s="50"/>
      <c r="BS56" s="50"/>
      <c r="BT56" s="50"/>
      <c r="BU56" s="50"/>
      <c r="BV56" s="50"/>
      <c r="BW56" s="50"/>
      <c r="BX56" s="59"/>
      <c r="BY56" s="60"/>
      <c r="BZ56" s="60"/>
      <c r="CA56" s="60"/>
      <c r="CB56" s="60"/>
      <c r="CC56" s="60"/>
      <c r="CD56" s="60"/>
      <c r="CE56" s="60"/>
      <c r="CF56" s="60"/>
      <c r="CG56" s="61"/>
      <c r="CH56" s="61"/>
      <c r="CI56" s="62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</row>
    <row r="57" s="1" customFormat="1" ht="14.25" spans="47:132">
      <c r="AU57" s="48"/>
      <c r="AV57" s="43"/>
      <c r="AW57" s="52"/>
      <c r="AX57" s="53"/>
      <c r="AY57" s="54"/>
      <c r="AZ57" s="50"/>
      <c r="BA57" s="50"/>
      <c r="BB57" s="51"/>
      <c r="BC57" s="50"/>
      <c r="BD57" s="50"/>
      <c r="BE57" s="51"/>
      <c r="BF57" s="50"/>
      <c r="BG57" s="50"/>
      <c r="BH57" s="51"/>
      <c r="BI57" s="50"/>
      <c r="BJ57" s="50"/>
      <c r="BK57" s="51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9"/>
      <c r="BY57" s="60"/>
      <c r="BZ57" s="60"/>
      <c r="CA57" s="60"/>
      <c r="CB57" s="60"/>
      <c r="CC57" s="60"/>
      <c r="CD57" s="60">
        <v>0</v>
      </c>
      <c r="CE57" s="60"/>
      <c r="CF57" s="64" t="s">
        <v>29</v>
      </c>
      <c r="CG57" s="65" t="s">
        <v>10</v>
      </c>
      <c r="CH57" s="65" t="s">
        <v>30</v>
      </c>
      <c r="CI57" s="65" t="s">
        <v>12</v>
      </c>
      <c r="CJ57" s="65" t="s">
        <v>31</v>
      </c>
      <c r="CK57" s="65" t="s">
        <v>32</v>
      </c>
      <c r="CL57" s="65" t="s">
        <v>13</v>
      </c>
      <c r="CM57" s="65" t="s">
        <v>33</v>
      </c>
      <c r="CN57" s="65" t="s">
        <v>34</v>
      </c>
      <c r="CO57" s="65" t="s">
        <v>14</v>
      </c>
      <c r="CP57" s="65" t="s">
        <v>35</v>
      </c>
      <c r="CQ57" s="65" t="s">
        <v>36</v>
      </c>
      <c r="CR57" s="65" t="s">
        <v>37</v>
      </c>
      <c r="CS57" s="65" t="s">
        <v>38</v>
      </c>
      <c r="CT57" s="65" t="s">
        <v>39</v>
      </c>
      <c r="CU57" s="65" t="s">
        <v>18</v>
      </c>
      <c r="CV57" s="65" t="s">
        <v>30</v>
      </c>
      <c r="CW57" s="65" t="s">
        <v>40</v>
      </c>
      <c r="CX57" s="65" t="s">
        <v>19</v>
      </c>
      <c r="CY57" s="65" t="s">
        <v>30</v>
      </c>
      <c r="CZ57" s="65" t="s">
        <v>40</v>
      </c>
      <c r="DA57" s="65" t="s">
        <v>41</v>
      </c>
      <c r="DB57" s="65" t="s">
        <v>42</v>
      </c>
      <c r="DC57" s="65" t="s">
        <v>43</v>
      </c>
      <c r="DD57" s="65" t="s">
        <v>20</v>
      </c>
      <c r="DE57" s="65" t="s">
        <v>44</v>
      </c>
      <c r="DF57" s="65" t="s">
        <v>21</v>
      </c>
      <c r="DG57" s="65" t="s">
        <v>44</v>
      </c>
      <c r="DH57" s="65" t="s">
        <v>22</v>
      </c>
      <c r="DI57" s="65" t="s">
        <v>42</v>
      </c>
      <c r="DJ57" s="65" t="s">
        <v>27</v>
      </c>
      <c r="DK57" s="65" t="s">
        <v>44</v>
      </c>
      <c r="DL57" s="65" t="s">
        <v>28</v>
      </c>
      <c r="DM57" s="65" t="s">
        <v>35</v>
      </c>
      <c r="DN57" s="66"/>
      <c r="DO57" s="66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</row>
    <row r="58" s="1" customFormat="1" ht="14.25" spans="47:132">
      <c r="AU58" s="48"/>
      <c r="AV58" s="43"/>
      <c r="AW58" s="49"/>
      <c r="AX58" s="53"/>
      <c r="AY58" s="54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9"/>
      <c r="BY58" s="60"/>
      <c r="BZ58" s="60"/>
      <c r="CA58" s="60"/>
      <c r="CB58" s="60"/>
      <c r="CC58" s="60"/>
      <c r="CD58" s="60"/>
      <c r="CE58" s="43" t="s">
        <v>45</v>
      </c>
      <c r="CF58" s="49" t="s">
        <v>46</v>
      </c>
      <c r="CG58" s="61"/>
      <c r="CH58" s="61"/>
      <c r="CI58" s="62"/>
      <c r="CJ58" s="61"/>
      <c r="CK58" s="62"/>
      <c r="CL58" s="61"/>
      <c r="CM58" s="62"/>
      <c r="CN58" s="61"/>
      <c r="CO58" s="62"/>
      <c r="CP58" s="61"/>
      <c r="CQ58" s="62"/>
      <c r="CR58" s="61"/>
      <c r="CS58" s="62"/>
      <c r="CT58" s="61"/>
      <c r="CU58" s="62"/>
      <c r="CV58" s="61"/>
      <c r="CW58" s="62"/>
      <c r="CX58" s="61"/>
      <c r="CY58" s="62"/>
      <c r="CZ58" s="61"/>
      <c r="DA58" s="62"/>
      <c r="DB58" s="61"/>
      <c r="DC58" s="62"/>
      <c r="DD58" s="61"/>
      <c r="DE58" s="62"/>
      <c r="DF58" s="61"/>
      <c r="DG58" s="62"/>
      <c r="DH58" s="61"/>
      <c r="DI58" s="62"/>
      <c r="DJ58" s="61"/>
      <c r="DK58" s="62"/>
      <c r="DL58" s="61"/>
      <c r="DM58" s="62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</row>
    <row r="59" s="1" customFormat="1" ht="14.25" spans="47:132">
      <c r="AU59" s="48"/>
      <c r="AV59" s="43"/>
      <c r="AW59" s="49"/>
      <c r="AX59" s="55"/>
      <c r="AY59" s="56"/>
      <c r="AZ59" s="57"/>
      <c r="BA59" s="57"/>
      <c r="BB59" s="58"/>
      <c r="BC59" s="57"/>
      <c r="BD59" s="57"/>
      <c r="BE59" s="58"/>
      <c r="BF59" s="57"/>
      <c r="BG59" s="57"/>
      <c r="BH59" s="58"/>
      <c r="BI59" s="57"/>
      <c r="BJ59" s="57"/>
      <c r="BK59" s="58"/>
      <c r="BL59" s="57"/>
      <c r="BM59" s="57"/>
      <c r="BN59" s="58"/>
      <c r="BO59" s="57"/>
      <c r="BP59" s="57"/>
      <c r="BQ59" s="58"/>
      <c r="BR59" s="57"/>
      <c r="BS59" s="57"/>
      <c r="BT59" s="58"/>
      <c r="BU59" s="57"/>
      <c r="BV59" s="57"/>
      <c r="BW59" s="57"/>
      <c r="BX59" s="57"/>
      <c r="BY59" s="57"/>
      <c r="BZ59" s="57"/>
      <c r="CA59" s="57"/>
      <c r="CB59" s="57"/>
      <c r="CC59" s="57">
        <f>SUM(CC60:CC78)</f>
        <v>5245</v>
      </c>
      <c r="CD59" s="57">
        <f>SUM(CD60:CD78)</f>
        <v>5570.9</v>
      </c>
      <c r="CE59" s="43" t="s">
        <v>47</v>
      </c>
      <c r="CF59" s="49" t="s">
        <v>46</v>
      </c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</row>
    <row r="60" s="1" customFormat="1" ht="14.25" spans="47:132">
      <c r="AU60" s="48"/>
      <c r="AV60" s="43"/>
      <c r="AW60" s="49"/>
      <c r="AX60" s="55"/>
      <c r="AY60" s="56"/>
      <c r="AZ60" s="50"/>
      <c r="BA60" s="50"/>
      <c r="BB60" s="51"/>
      <c r="BC60" s="50"/>
      <c r="BD60" s="50"/>
      <c r="BE60" s="51"/>
      <c r="BF60" s="50"/>
      <c r="BG60" s="50"/>
      <c r="BH60" s="51"/>
      <c r="BI60" s="50"/>
      <c r="BJ60" s="50"/>
      <c r="BK60" s="51"/>
      <c r="BL60" s="50"/>
      <c r="BM60" s="50"/>
      <c r="BN60" s="51"/>
      <c r="BO60" s="50"/>
      <c r="BP60" s="50"/>
      <c r="BQ60" s="51"/>
      <c r="BR60" s="50"/>
      <c r="BS60" s="50"/>
      <c r="BT60" s="51"/>
      <c r="BU60" s="50"/>
      <c r="BV60" s="50"/>
      <c r="BW60" s="50"/>
      <c r="BX60" s="59"/>
      <c r="BY60" s="60"/>
      <c r="BZ60" s="60"/>
      <c r="CA60" s="60"/>
      <c r="CB60" s="60"/>
      <c r="CC60" s="60">
        <v>0</v>
      </c>
      <c r="CD60" s="60">
        <v>0</v>
      </c>
      <c r="CE60" s="43" t="s">
        <v>48</v>
      </c>
      <c r="CF60" s="49" t="s">
        <v>46</v>
      </c>
      <c r="CG60" s="61"/>
      <c r="CH60" s="61"/>
      <c r="CI60" s="62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</row>
    <row r="61" s="1" customFormat="1" ht="14.25" spans="47:132">
      <c r="AU61" s="48"/>
      <c r="AV61" s="43"/>
      <c r="AW61" s="49"/>
      <c r="AX61" s="55"/>
      <c r="AY61" s="56"/>
      <c r="AZ61" s="50"/>
      <c r="BA61" s="50"/>
      <c r="BB61" s="51"/>
      <c r="BC61" s="50"/>
      <c r="BD61" s="50"/>
      <c r="BE61" s="51"/>
      <c r="BF61" s="50"/>
      <c r="BG61" s="50"/>
      <c r="BH61" s="51"/>
      <c r="BI61" s="50"/>
      <c r="BJ61" s="50"/>
      <c r="BK61" s="51"/>
      <c r="BL61" s="50"/>
      <c r="BM61" s="50"/>
      <c r="BN61" s="51"/>
      <c r="BO61" s="50"/>
      <c r="BP61" s="50"/>
      <c r="BQ61" s="51"/>
      <c r="BR61" s="50"/>
      <c r="BS61" s="50"/>
      <c r="BT61" s="51"/>
      <c r="BU61" s="50"/>
      <c r="BV61" s="50"/>
      <c r="BW61" s="50"/>
      <c r="BX61" s="59"/>
      <c r="BY61" s="60"/>
      <c r="BZ61" s="60"/>
      <c r="CA61" s="60"/>
      <c r="CB61" s="60"/>
      <c r="CC61" s="60">
        <v>0</v>
      </c>
      <c r="CD61" s="60">
        <v>0</v>
      </c>
      <c r="CE61" s="43" t="s">
        <v>49</v>
      </c>
      <c r="CF61" s="49" t="s">
        <v>46</v>
      </c>
      <c r="CG61" s="61"/>
      <c r="CH61" s="61"/>
      <c r="CI61" s="62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</row>
    <row r="62" s="1" customFormat="1" ht="14.25" spans="47:132">
      <c r="AU62" s="48"/>
      <c r="AV62" s="43"/>
      <c r="AW62" s="49"/>
      <c r="AX62" s="55"/>
      <c r="AY62" s="56"/>
      <c r="AZ62" s="50"/>
      <c r="BA62" s="50"/>
      <c r="BB62" s="51"/>
      <c r="BC62" s="50"/>
      <c r="BD62" s="50"/>
      <c r="BE62" s="51"/>
      <c r="BF62" s="50"/>
      <c r="BG62" s="50"/>
      <c r="BH62" s="51"/>
      <c r="BI62" s="50"/>
      <c r="BJ62" s="50"/>
      <c r="BK62" s="51"/>
      <c r="BL62" s="50"/>
      <c r="BM62" s="50"/>
      <c r="BN62" s="51"/>
      <c r="BO62" s="50"/>
      <c r="BP62" s="50"/>
      <c r="BQ62" s="51"/>
      <c r="BR62" s="50"/>
      <c r="BS62" s="50"/>
      <c r="BT62" s="51"/>
      <c r="BU62" s="50"/>
      <c r="BV62" s="50"/>
      <c r="BW62" s="50"/>
      <c r="BX62" s="59"/>
      <c r="BY62" s="60"/>
      <c r="BZ62" s="60"/>
      <c r="CA62" s="60"/>
      <c r="CB62" s="60"/>
      <c r="CC62" s="60">
        <v>0</v>
      </c>
      <c r="CD62" s="60">
        <v>0</v>
      </c>
      <c r="CE62" s="43" t="s">
        <v>50</v>
      </c>
      <c r="CF62" s="49" t="s">
        <v>46</v>
      </c>
      <c r="CG62" s="61"/>
      <c r="CH62" s="61"/>
      <c r="CI62" s="62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</row>
    <row r="63" s="1" customFormat="1" ht="14.25" spans="47:132">
      <c r="AU63" s="48"/>
      <c r="AV63" s="43"/>
      <c r="AW63" s="49"/>
      <c r="AX63" s="55"/>
      <c r="AY63" s="56"/>
      <c r="AZ63" s="50"/>
      <c r="BA63" s="50"/>
      <c r="BB63" s="51"/>
      <c r="BC63" s="50"/>
      <c r="BD63" s="50"/>
      <c r="BE63" s="51"/>
      <c r="BF63" s="50"/>
      <c r="BG63" s="50"/>
      <c r="BH63" s="51"/>
      <c r="BI63" s="50"/>
      <c r="BJ63" s="50"/>
      <c r="BK63" s="51"/>
      <c r="BL63" s="50"/>
      <c r="BM63" s="50"/>
      <c r="BN63" s="51"/>
      <c r="BO63" s="50"/>
      <c r="BP63" s="50"/>
      <c r="BQ63" s="51"/>
      <c r="BR63" s="50"/>
      <c r="BS63" s="50"/>
      <c r="BT63" s="51"/>
      <c r="BU63" s="50"/>
      <c r="BV63" s="50"/>
      <c r="BW63" s="50"/>
      <c r="BX63" s="59"/>
      <c r="BY63" s="60"/>
      <c r="BZ63" s="60"/>
      <c r="CA63" s="60"/>
      <c r="CB63" s="60"/>
      <c r="CC63" s="60">
        <v>566</v>
      </c>
      <c r="CD63" s="60">
        <v>1132</v>
      </c>
      <c r="CE63" s="43" t="s">
        <v>51</v>
      </c>
      <c r="CF63" s="49" t="s">
        <v>46</v>
      </c>
      <c r="CG63" s="61"/>
      <c r="CH63" s="61"/>
      <c r="CI63" s="62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</row>
    <row r="64" s="1" customFormat="1" ht="14.25" spans="47:132">
      <c r="AU64" s="48"/>
      <c r="AV64" s="43"/>
      <c r="AW64" s="49"/>
      <c r="AX64" s="55"/>
      <c r="AY64" s="56"/>
      <c r="AZ64" s="50"/>
      <c r="BA64" s="50"/>
      <c r="BB64" s="51"/>
      <c r="BC64" s="50"/>
      <c r="BD64" s="50"/>
      <c r="BE64" s="51"/>
      <c r="BF64" s="50"/>
      <c r="BG64" s="50"/>
      <c r="BH64" s="51"/>
      <c r="BI64" s="50"/>
      <c r="BJ64" s="50"/>
      <c r="BK64" s="51"/>
      <c r="BL64" s="50"/>
      <c r="BM64" s="50"/>
      <c r="BN64" s="51"/>
      <c r="BO64" s="50"/>
      <c r="BP64" s="50"/>
      <c r="BQ64" s="51"/>
      <c r="BR64" s="50"/>
      <c r="BS64" s="50"/>
      <c r="BT64" s="51"/>
      <c r="BU64" s="50"/>
      <c r="BV64" s="50"/>
      <c r="BW64" s="50"/>
      <c r="BX64" s="59"/>
      <c r="BY64" s="60"/>
      <c r="BZ64" s="60"/>
      <c r="CA64" s="60"/>
      <c r="CB64" s="60"/>
      <c r="CC64" s="60">
        <v>0</v>
      </c>
      <c r="CD64" s="60">
        <v>0</v>
      </c>
      <c r="CE64" s="43" t="s">
        <v>52</v>
      </c>
      <c r="CF64" s="49" t="s">
        <v>46</v>
      </c>
      <c r="CG64" s="61"/>
      <c r="CH64" s="61"/>
      <c r="CI64" s="62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</row>
    <row r="65" s="1" customFormat="1" ht="14.25" spans="47:132">
      <c r="AU65" s="48"/>
      <c r="AV65" s="43"/>
      <c r="AW65" s="49"/>
      <c r="AX65" s="55"/>
      <c r="AY65" s="56"/>
      <c r="AZ65" s="50"/>
      <c r="BA65" s="50"/>
      <c r="BB65" s="51"/>
      <c r="BC65" s="50"/>
      <c r="BD65" s="50"/>
      <c r="BE65" s="51"/>
      <c r="BF65" s="50"/>
      <c r="BG65" s="50"/>
      <c r="BH65" s="51"/>
      <c r="BI65" s="50"/>
      <c r="BJ65" s="50"/>
      <c r="BK65" s="51"/>
      <c r="BL65" s="50"/>
      <c r="BM65" s="50"/>
      <c r="BN65" s="51"/>
      <c r="BO65" s="50"/>
      <c r="BP65" s="50"/>
      <c r="BQ65" s="51"/>
      <c r="BR65" s="50"/>
      <c r="BS65" s="50"/>
      <c r="BT65" s="51"/>
      <c r="BU65" s="50"/>
      <c r="BV65" s="50"/>
      <c r="BW65" s="50"/>
      <c r="BX65" s="59"/>
      <c r="BY65" s="60"/>
      <c r="BZ65" s="60"/>
      <c r="CA65" s="60"/>
      <c r="CB65" s="60"/>
      <c r="CC65" s="60">
        <v>0</v>
      </c>
      <c r="CD65" s="60">
        <v>0</v>
      </c>
      <c r="CE65" s="43" t="s">
        <v>53</v>
      </c>
      <c r="CF65" s="49" t="s">
        <v>46</v>
      </c>
      <c r="CG65" s="61"/>
      <c r="CH65" s="61"/>
      <c r="CI65" s="62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</row>
    <row r="66" s="1" customFormat="1" ht="14.25" spans="47:132">
      <c r="AU66" s="48"/>
      <c r="AV66" s="43"/>
      <c r="AW66" s="49"/>
      <c r="AX66" s="55"/>
      <c r="AY66" s="56"/>
      <c r="AZ66" s="50"/>
      <c r="BA66" s="50"/>
      <c r="BB66" s="51"/>
      <c r="BC66" s="50"/>
      <c r="BD66" s="50"/>
      <c r="BE66" s="51"/>
      <c r="BF66" s="50"/>
      <c r="BG66" s="50"/>
      <c r="BH66" s="51"/>
      <c r="BI66" s="50"/>
      <c r="BJ66" s="50"/>
      <c r="BK66" s="51"/>
      <c r="BL66" s="50"/>
      <c r="BM66" s="50"/>
      <c r="BN66" s="51"/>
      <c r="BO66" s="50"/>
      <c r="BP66" s="50"/>
      <c r="BQ66" s="51"/>
      <c r="BR66" s="50"/>
      <c r="BS66" s="50"/>
      <c r="BT66" s="51"/>
      <c r="BU66" s="50"/>
      <c r="BV66" s="50"/>
      <c r="BW66" s="50"/>
      <c r="BX66" s="59"/>
      <c r="BY66" s="60"/>
      <c r="BZ66" s="60"/>
      <c r="CA66" s="60"/>
      <c r="CB66" s="60"/>
      <c r="CC66" s="60">
        <v>233</v>
      </c>
      <c r="CD66" s="60">
        <v>535.9</v>
      </c>
      <c r="CE66" s="43" t="s">
        <v>54</v>
      </c>
      <c r="CF66" s="49" t="s">
        <v>46</v>
      </c>
      <c r="CG66" s="61"/>
      <c r="CH66" s="61"/>
      <c r="CI66" s="62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</row>
    <row r="67" s="1" customFormat="1" ht="14.25" spans="47:132">
      <c r="AU67" s="48"/>
      <c r="AV67" s="43"/>
      <c r="AW67" s="49"/>
      <c r="AX67" s="55"/>
      <c r="AY67" s="56"/>
      <c r="AZ67" s="50"/>
      <c r="BA67" s="50"/>
      <c r="BB67" s="51"/>
      <c r="BC67" s="50"/>
      <c r="BD67" s="50"/>
      <c r="BE67" s="51"/>
      <c r="BF67" s="50"/>
      <c r="BG67" s="50"/>
      <c r="BH67" s="51"/>
      <c r="BI67" s="50"/>
      <c r="BJ67" s="50"/>
      <c r="BK67" s="51"/>
      <c r="BL67" s="50"/>
      <c r="BM67" s="50"/>
      <c r="BN67" s="51"/>
      <c r="BO67" s="50"/>
      <c r="BP67" s="50"/>
      <c r="BQ67" s="51"/>
      <c r="BR67" s="50"/>
      <c r="BS67" s="50"/>
      <c r="BT67" s="51"/>
      <c r="BU67" s="50"/>
      <c r="BV67" s="50"/>
      <c r="BW67" s="50"/>
      <c r="BX67" s="59"/>
      <c r="BY67" s="60"/>
      <c r="BZ67" s="60"/>
      <c r="CA67" s="60"/>
      <c r="CB67" s="60"/>
      <c r="CC67" s="60">
        <v>148</v>
      </c>
      <c r="CD67" s="60">
        <v>0</v>
      </c>
      <c r="CE67" s="43" t="s">
        <v>55</v>
      </c>
      <c r="CF67" s="49" t="s">
        <v>46</v>
      </c>
      <c r="CG67" s="61"/>
      <c r="CH67" s="61"/>
      <c r="CI67" s="62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</row>
    <row r="68" s="1" customFormat="1" ht="14.25" spans="47:132">
      <c r="AU68" s="48"/>
      <c r="AV68" s="43"/>
      <c r="AW68" s="49"/>
      <c r="AX68" s="55"/>
      <c r="AY68" s="56"/>
      <c r="AZ68" s="50"/>
      <c r="BA68" s="50"/>
      <c r="BB68" s="51"/>
      <c r="BC68" s="50"/>
      <c r="BD68" s="50"/>
      <c r="BE68" s="51"/>
      <c r="BF68" s="50"/>
      <c r="BG68" s="50"/>
      <c r="BH68" s="51"/>
      <c r="BI68" s="50"/>
      <c r="BJ68" s="50"/>
      <c r="BK68" s="51"/>
      <c r="BL68" s="50"/>
      <c r="BM68" s="50"/>
      <c r="BN68" s="51"/>
      <c r="BO68" s="50"/>
      <c r="BP68" s="50"/>
      <c r="BQ68" s="51"/>
      <c r="BR68" s="50"/>
      <c r="BS68" s="50"/>
      <c r="BT68" s="51"/>
      <c r="BU68" s="50"/>
      <c r="BV68" s="50"/>
      <c r="BW68" s="50"/>
      <c r="BX68" s="59"/>
      <c r="BY68" s="60"/>
      <c r="BZ68" s="60"/>
      <c r="CA68" s="60"/>
      <c r="CB68" s="60"/>
      <c r="CC68" s="60">
        <v>0</v>
      </c>
      <c r="CD68" s="60">
        <v>0</v>
      </c>
      <c r="CE68" s="43" t="s">
        <v>56</v>
      </c>
      <c r="CF68" s="49" t="s">
        <v>46</v>
      </c>
      <c r="CG68" s="61"/>
      <c r="CH68" s="61"/>
      <c r="CI68" s="62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</row>
    <row r="69" s="1" customFormat="1" ht="14.25" spans="47:132">
      <c r="AU69" s="48"/>
      <c r="AV69" s="43"/>
      <c r="AW69" s="49"/>
      <c r="AX69" s="55"/>
      <c r="AY69" s="56"/>
      <c r="AZ69" s="50"/>
      <c r="BA69" s="50"/>
      <c r="BB69" s="51"/>
      <c r="BC69" s="50"/>
      <c r="BD69" s="50"/>
      <c r="BE69" s="51"/>
      <c r="BF69" s="50"/>
      <c r="BG69" s="50"/>
      <c r="BH69" s="51"/>
      <c r="BI69" s="50"/>
      <c r="BJ69" s="50"/>
      <c r="BK69" s="51"/>
      <c r="BL69" s="50"/>
      <c r="BM69" s="50"/>
      <c r="BN69" s="51"/>
      <c r="BO69" s="50"/>
      <c r="BP69" s="50"/>
      <c r="BQ69" s="51"/>
      <c r="BR69" s="50"/>
      <c r="BS69" s="50"/>
      <c r="BT69" s="51"/>
      <c r="BU69" s="50"/>
      <c r="BV69" s="50"/>
      <c r="BW69" s="50"/>
      <c r="BX69" s="59"/>
      <c r="BY69" s="60"/>
      <c r="BZ69" s="60"/>
      <c r="CA69" s="60"/>
      <c r="CB69" s="60"/>
      <c r="CC69" s="60">
        <v>0</v>
      </c>
      <c r="CD69" s="60">
        <v>0</v>
      </c>
      <c r="CE69" s="43" t="s">
        <v>57</v>
      </c>
      <c r="CF69" s="49" t="s">
        <v>46</v>
      </c>
      <c r="CG69" s="61"/>
      <c r="CH69" s="61"/>
      <c r="CI69" s="62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</row>
    <row r="70" s="1" customFormat="1" ht="14.25" spans="47:132">
      <c r="AU70" s="48"/>
      <c r="AV70" s="43"/>
      <c r="AW70" s="49"/>
      <c r="AX70" s="55"/>
      <c r="AY70" s="56"/>
      <c r="AZ70" s="50"/>
      <c r="BA70" s="50"/>
      <c r="BB70" s="51"/>
      <c r="BC70" s="50"/>
      <c r="BD70" s="50"/>
      <c r="BE70" s="51"/>
      <c r="BF70" s="50"/>
      <c r="BG70" s="50"/>
      <c r="BH70" s="51"/>
      <c r="BI70" s="50"/>
      <c r="BJ70" s="50"/>
      <c r="BK70" s="51"/>
      <c r="BL70" s="50"/>
      <c r="BM70" s="50"/>
      <c r="BN70" s="51"/>
      <c r="BO70" s="50"/>
      <c r="BP70" s="50"/>
      <c r="BQ70" s="51"/>
      <c r="BR70" s="50"/>
      <c r="BS70" s="50"/>
      <c r="BT70" s="51"/>
      <c r="BU70" s="50"/>
      <c r="BV70" s="50"/>
      <c r="BW70" s="50"/>
      <c r="BX70" s="59"/>
      <c r="BY70" s="60"/>
      <c r="BZ70" s="60"/>
      <c r="CA70" s="60"/>
      <c r="CB70" s="60"/>
      <c r="CC70" s="60">
        <v>1410</v>
      </c>
      <c r="CD70" s="60">
        <v>1215</v>
      </c>
      <c r="CE70" s="43" t="s">
        <v>58</v>
      </c>
      <c r="CF70" s="49" t="s">
        <v>46</v>
      </c>
      <c r="CG70" s="61"/>
      <c r="CH70" s="61"/>
      <c r="CI70" s="62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</row>
    <row r="71" s="1" customFormat="1" ht="14.25" spans="47:132">
      <c r="AU71" s="48"/>
      <c r="AV71" s="43"/>
      <c r="AW71" s="49"/>
      <c r="AX71" s="55"/>
      <c r="AY71" s="56"/>
      <c r="AZ71" s="50"/>
      <c r="BA71" s="50"/>
      <c r="BB71" s="51"/>
      <c r="BC71" s="50"/>
      <c r="BD71" s="50"/>
      <c r="BE71" s="51"/>
      <c r="BF71" s="50"/>
      <c r="BG71" s="50"/>
      <c r="BH71" s="51"/>
      <c r="BI71" s="50"/>
      <c r="BJ71" s="50"/>
      <c r="BK71" s="51"/>
      <c r="BL71" s="50"/>
      <c r="BM71" s="50"/>
      <c r="BN71" s="51"/>
      <c r="BO71" s="50"/>
      <c r="BP71" s="50"/>
      <c r="BQ71" s="50"/>
      <c r="BR71" s="50"/>
      <c r="BS71" s="50"/>
      <c r="BT71" s="51"/>
      <c r="BU71" s="50"/>
      <c r="BV71" s="50"/>
      <c r="BW71" s="50"/>
      <c r="BX71" s="59"/>
      <c r="BY71" s="60"/>
      <c r="BZ71" s="60"/>
      <c r="CA71" s="60"/>
      <c r="CB71" s="60"/>
      <c r="CC71" s="60">
        <v>995</v>
      </c>
      <c r="CD71" s="60">
        <v>712</v>
      </c>
      <c r="CE71" s="43" t="s">
        <v>59</v>
      </c>
      <c r="CF71" s="49" t="s">
        <v>46</v>
      </c>
      <c r="CG71" s="61"/>
      <c r="CH71" s="61"/>
      <c r="CI71" s="62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</row>
    <row r="72" s="1" customFormat="1" ht="14.25" spans="47:132">
      <c r="AU72" s="48"/>
      <c r="AV72" s="43"/>
      <c r="AW72" s="49"/>
      <c r="AX72" s="55"/>
      <c r="AY72" s="56"/>
      <c r="AZ72" s="50"/>
      <c r="BA72" s="50"/>
      <c r="BB72" s="51"/>
      <c r="BC72" s="50"/>
      <c r="BD72" s="50"/>
      <c r="BE72" s="51"/>
      <c r="BF72" s="50"/>
      <c r="BG72" s="50"/>
      <c r="BH72" s="51"/>
      <c r="BI72" s="50"/>
      <c r="BJ72" s="50"/>
      <c r="BK72" s="51"/>
      <c r="BL72" s="50"/>
      <c r="BM72" s="50"/>
      <c r="BN72" s="51"/>
      <c r="BO72" s="50"/>
      <c r="BP72" s="50"/>
      <c r="BQ72" s="50"/>
      <c r="BR72" s="50"/>
      <c r="BS72" s="50"/>
      <c r="BT72" s="50"/>
      <c r="BU72" s="50"/>
      <c r="BV72" s="50"/>
      <c r="BW72" s="50"/>
      <c r="BX72" s="59"/>
      <c r="BY72" s="60"/>
      <c r="BZ72" s="60"/>
      <c r="CA72" s="60"/>
      <c r="CB72" s="60"/>
      <c r="CC72" s="60">
        <v>265</v>
      </c>
      <c r="CD72" s="60">
        <v>406</v>
      </c>
      <c r="CE72" s="43" t="s">
        <v>60</v>
      </c>
      <c r="CF72" s="49" t="s">
        <v>46</v>
      </c>
      <c r="CG72" s="61"/>
      <c r="CH72" s="61"/>
      <c r="CI72" s="62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</row>
    <row r="73" s="1" customFormat="1" ht="14.25" spans="47:132">
      <c r="AU73" s="48"/>
      <c r="AV73" s="43"/>
      <c r="AW73" s="49"/>
      <c r="AX73" s="55"/>
      <c r="AY73" s="56"/>
      <c r="AZ73" s="50"/>
      <c r="BA73" s="50"/>
      <c r="BB73" s="51"/>
      <c r="BC73" s="50"/>
      <c r="BD73" s="50"/>
      <c r="BE73" s="51"/>
      <c r="BF73" s="50"/>
      <c r="BG73" s="50"/>
      <c r="BH73" s="51"/>
      <c r="BI73" s="50"/>
      <c r="BJ73" s="50"/>
      <c r="BK73" s="51"/>
      <c r="BL73" s="50"/>
      <c r="BM73" s="50"/>
      <c r="BN73" s="51"/>
      <c r="BO73" s="50"/>
      <c r="BP73" s="50"/>
      <c r="BQ73" s="50"/>
      <c r="BR73" s="50"/>
      <c r="BS73" s="50"/>
      <c r="BT73" s="50"/>
      <c r="BU73" s="50"/>
      <c r="BV73" s="50"/>
      <c r="BW73" s="50"/>
      <c r="BX73" s="59"/>
      <c r="BY73" s="60"/>
      <c r="BZ73" s="60"/>
      <c r="CA73" s="60"/>
      <c r="CB73" s="60"/>
      <c r="CC73" s="60">
        <v>1150</v>
      </c>
      <c r="CD73" s="60">
        <v>733</v>
      </c>
      <c r="CE73" s="43" t="s">
        <v>61</v>
      </c>
      <c r="CF73" s="49" t="s">
        <v>46</v>
      </c>
      <c r="CG73" s="61"/>
      <c r="CH73" s="61"/>
      <c r="CI73" s="62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</row>
    <row r="74" s="1" customFormat="1" ht="14.25" spans="47:132">
      <c r="AU74" s="48"/>
      <c r="AV74" s="43"/>
      <c r="AW74" s="49"/>
      <c r="AX74" s="55"/>
      <c r="AY74" s="56"/>
      <c r="AZ74" s="50"/>
      <c r="BA74" s="50"/>
      <c r="BB74" s="51"/>
      <c r="BC74" s="50"/>
      <c r="BD74" s="50"/>
      <c r="BE74" s="51"/>
      <c r="BF74" s="50"/>
      <c r="BG74" s="50"/>
      <c r="BH74" s="51"/>
      <c r="BI74" s="50"/>
      <c r="BJ74" s="50"/>
      <c r="BK74" s="51"/>
      <c r="BL74" s="50"/>
      <c r="BM74" s="50"/>
      <c r="BN74" s="51"/>
      <c r="BO74" s="50"/>
      <c r="BP74" s="50"/>
      <c r="BQ74" s="50"/>
      <c r="BR74" s="50"/>
      <c r="BS74" s="50"/>
      <c r="BT74" s="50"/>
      <c r="BU74" s="50"/>
      <c r="BV74" s="50"/>
      <c r="BW74" s="50"/>
      <c r="BX74" s="59"/>
      <c r="BY74" s="60"/>
      <c r="BZ74" s="60"/>
      <c r="CA74" s="60"/>
      <c r="CB74" s="60"/>
      <c r="CC74" s="60">
        <v>478</v>
      </c>
      <c r="CD74" s="60">
        <v>837</v>
      </c>
      <c r="CE74" s="43" t="s">
        <v>62</v>
      </c>
      <c r="CF74" s="49" t="s">
        <v>46</v>
      </c>
      <c r="CG74" s="61"/>
      <c r="CH74" s="61"/>
      <c r="CI74" s="62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</row>
    <row r="75" s="1" customFormat="1" ht="14.25" spans="47:132">
      <c r="AU75" s="48"/>
      <c r="AV75" s="43"/>
      <c r="AW75" s="49"/>
      <c r="AX75" s="55"/>
      <c r="AY75" s="56"/>
      <c r="AZ75" s="50"/>
      <c r="BA75" s="50"/>
      <c r="BB75" s="51"/>
      <c r="BC75" s="50"/>
      <c r="BD75" s="50"/>
      <c r="BE75" s="51"/>
      <c r="BF75" s="50"/>
      <c r="BG75" s="50"/>
      <c r="BH75" s="51"/>
      <c r="BI75" s="50"/>
      <c r="BJ75" s="50"/>
      <c r="BK75" s="51"/>
      <c r="BL75" s="50"/>
      <c r="BM75" s="50"/>
      <c r="BN75" s="51"/>
      <c r="BO75" s="50"/>
      <c r="BP75" s="50"/>
      <c r="BQ75" s="50"/>
      <c r="BR75" s="50"/>
      <c r="BS75" s="50"/>
      <c r="BT75" s="50"/>
      <c r="BU75" s="50"/>
      <c r="BV75" s="50"/>
      <c r="BW75" s="50"/>
      <c r="BX75" s="59"/>
      <c r="BY75" s="60"/>
      <c r="BZ75" s="60"/>
      <c r="CA75" s="60"/>
      <c r="CB75" s="60"/>
      <c r="CC75" s="60">
        <v>0</v>
      </c>
      <c r="CD75" s="60">
        <v>0</v>
      </c>
      <c r="CE75" s="43" t="s">
        <v>63</v>
      </c>
      <c r="CF75" s="49" t="s">
        <v>46</v>
      </c>
      <c r="CG75" s="61"/>
      <c r="CH75" s="61"/>
      <c r="CI75" s="62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</row>
    <row r="76" s="1" customFormat="1" ht="14.25" spans="47:132">
      <c r="AU76" s="48"/>
      <c r="AV76" s="43"/>
      <c r="AW76" s="49"/>
      <c r="AX76" s="55"/>
      <c r="AY76" s="56"/>
      <c r="AZ76" s="50"/>
      <c r="BA76" s="50"/>
      <c r="BB76" s="51"/>
      <c r="BC76" s="50"/>
      <c r="BD76" s="50"/>
      <c r="BE76" s="51"/>
      <c r="BF76" s="50"/>
      <c r="BG76" s="50"/>
      <c r="BH76" s="51"/>
      <c r="BI76" s="50"/>
      <c r="BJ76" s="50"/>
      <c r="BK76" s="51"/>
      <c r="BL76" s="50"/>
      <c r="BM76" s="50"/>
      <c r="BN76" s="51"/>
      <c r="BO76" s="50"/>
      <c r="BP76" s="50"/>
      <c r="BQ76" s="50"/>
      <c r="BR76" s="50"/>
      <c r="BS76" s="50"/>
      <c r="BT76" s="50"/>
      <c r="BU76" s="50"/>
      <c r="BV76" s="50"/>
      <c r="BW76" s="50"/>
      <c r="BX76" s="59"/>
      <c r="BY76" s="60"/>
      <c r="BZ76" s="60"/>
      <c r="CA76" s="60"/>
      <c r="CB76" s="60"/>
      <c r="CC76" s="60">
        <v>0</v>
      </c>
      <c r="CD76" s="60">
        <v>0</v>
      </c>
      <c r="CE76" s="43" t="s">
        <v>64</v>
      </c>
      <c r="CF76" s="49" t="s">
        <v>46</v>
      </c>
      <c r="CG76" s="61"/>
      <c r="CH76" s="61"/>
      <c r="CI76" s="62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</row>
    <row r="77" s="1" customFormat="1" ht="14.25" spans="47:132">
      <c r="AU77" s="48"/>
      <c r="AV77" s="45"/>
      <c r="AW77" s="49"/>
      <c r="AX77" s="55"/>
      <c r="AY77" s="56"/>
      <c r="AZ77" s="50"/>
      <c r="BA77" s="50"/>
      <c r="BB77" s="51"/>
      <c r="BC77" s="50"/>
      <c r="BD77" s="50"/>
      <c r="BE77" s="51"/>
      <c r="BF77" s="50"/>
      <c r="BG77" s="50"/>
      <c r="BH77" s="51"/>
      <c r="BI77" s="50"/>
      <c r="BJ77" s="50"/>
      <c r="BK77" s="51"/>
      <c r="BL77" s="50"/>
      <c r="BM77" s="50"/>
      <c r="BN77" s="51"/>
      <c r="BO77" s="50"/>
      <c r="BP77" s="50"/>
      <c r="BQ77" s="50"/>
      <c r="BR77" s="50"/>
      <c r="BS77" s="50"/>
      <c r="BT77" s="50"/>
      <c r="BU77" s="50"/>
      <c r="BV77" s="50"/>
      <c r="BW77" s="50"/>
      <c r="BX77" s="59"/>
      <c r="BY77" s="60"/>
      <c r="BZ77" s="60"/>
      <c r="CA77" s="60"/>
      <c r="CB77" s="60"/>
      <c r="CC77" s="60"/>
      <c r="CD77" s="60"/>
      <c r="CE77" s="45" t="s">
        <v>65</v>
      </c>
      <c r="CF77" s="49" t="s">
        <v>46</v>
      </c>
      <c r="CG77" s="61"/>
      <c r="CH77" s="61"/>
      <c r="CI77" s="62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</row>
    <row r="78" s="1" customFormat="1" ht="14.25" spans="47:132">
      <c r="AU78" s="48"/>
      <c r="AV78" s="43"/>
      <c r="AW78" s="49"/>
      <c r="AX78" s="55"/>
      <c r="AY78" s="56"/>
      <c r="AZ78" s="50"/>
      <c r="BA78" s="50"/>
      <c r="BB78" s="51"/>
      <c r="BC78" s="50"/>
      <c r="BD78" s="50"/>
      <c r="BE78" s="51"/>
      <c r="BF78" s="50"/>
      <c r="BG78" s="50"/>
      <c r="BH78" s="51"/>
      <c r="BI78" s="50"/>
      <c r="BJ78" s="50"/>
      <c r="BK78" s="51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9"/>
      <c r="BY78" s="60"/>
      <c r="BZ78" s="60"/>
      <c r="CA78" s="60"/>
      <c r="CB78" s="60"/>
      <c r="CC78" s="60">
        <v>0</v>
      </c>
      <c r="CD78" s="60">
        <v>0</v>
      </c>
      <c r="CE78" s="43" t="s">
        <v>66</v>
      </c>
      <c r="CF78" s="49" t="s">
        <v>46</v>
      </c>
      <c r="CG78" s="61"/>
      <c r="CH78" s="61"/>
      <c r="CI78" s="62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</row>
    <row r="79" s="1" customFormat="1" ht="14.25" spans="47:132">
      <c r="AU79" s="67"/>
      <c r="AV79" s="67"/>
      <c r="AW79" s="68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9"/>
      <c r="CA79" s="69"/>
      <c r="CB79" s="69"/>
      <c r="CC79" s="69" t="s">
        <v>28</v>
      </c>
      <c r="CD79" s="69" t="s">
        <v>35</v>
      </c>
      <c r="CE79" s="68"/>
      <c r="CF79" s="68"/>
      <c r="CG79" s="62"/>
      <c r="CH79" s="62"/>
      <c r="CI79" s="62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</row>
  </sheetData>
  <protectedRanges>
    <protectedRange sqref="A3" name="ksy"/>
  </protectedRanges>
  <mergeCells count="4">
    <mergeCell ref="A1:D1"/>
    <mergeCell ref="C2:D2"/>
    <mergeCell ref="E3:G3"/>
    <mergeCell ref="A25:D25"/>
  </mergeCells>
  <conditionalFormatting sqref="A3">
    <cfRule type="cellIs" dxfId="0" priority="1" stopIfTrue="1" operator="equal">
      <formula>" "</formula>
    </cfRule>
  </conditionalFormatting>
  <conditionalFormatting sqref="E22 V22:AQ22 G22:P22 R22:T22">
    <cfRule type="cellIs" dxfId="1" priority="9" stopIfTrue="1" operator="lessThan">
      <formula>E23</formula>
    </cfRule>
  </conditionalFormatting>
  <conditionalFormatting sqref="O23 R23 K23">
    <cfRule type="cellIs" dxfId="1" priority="3" stopIfTrue="1" operator="lessThan">
      <formula>K24</formula>
    </cfRule>
  </conditionalFormatting>
  <conditionalFormatting sqref="AU36:AU38 AU26:AU34">
    <cfRule type="cellIs" dxfId="0" priority="8" stopIfTrue="1" operator="equal">
      <formula>" "</formula>
    </cfRule>
  </conditionalFormatting>
  <conditionalFormatting sqref="AV36 AV26:AV34">
    <cfRule type="cellIs" dxfId="0" priority="7" stopIfTrue="1" operator="equal">
      <formula>" "</formula>
    </cfRule>
  </conditionalFormatting>
  <conditionalFormatting sqref="AV57 AV37:AV55">
    <cfRule type="cellIs" dxfId="0" priority="6" stopIfTrue="1" operator="equal">
      <formula>" "</formula>
    </cfRule>
  </conditionalFormatting>
  <conditionalFormatting sqref="AV78 AV58:AV76">
    <cfRule type="cellIs" dxfId="0" priority="5" stopIfTrue="1" operator="equal">
      <formula>" "</formula>
    </cfRule>
  </conditionalFormatting>
  <conditionalFormatting sqref="CE78 CE58:CE76">
    <cfRule type="cellIs" dxfId="0" priority="4" stopIfTrue="1" operator="equal">
      <formula>" "</formula>
    </cfRule>
  </conditionalFormatting>
  <dataValidations count="11">
    <dataValidation type="list" allowBlank="1" showInputMessage="1" showErrorMessage="1" sqref="B2">
      <formula1>"全年面积,全年产量,面积产量"</formula1>
    </dataValidation>
    <dataValidation type="list" allowBlank="1" showInputMessage="1" showErrorMessage="1" sqref="C2 D2">
      <formula1>"全年面积预计,全年产量预计"</formula1>
    </dataValidation>
    <dataValidation allowBlank="1" showInputMessage="1" showErrorMessage="1" error="此单元格为保护区，请勿改动！" sqref="A3 AU37:AU38 AV31:AV35 AV52:AV56 AV73:AV77 CE73:CE77"/>
    <dataValidation type="custom" allowBlank="1" showInputMessage="1" showErrorMessage="1" error="此单元格不允许修改！" sqref="E3:G3">
      <formula1>"xzd551356x"</formula1>
    </dataValidation>
    <dataValidation allowBlank="1" showInputMessage="1" showErrorMessage="1" error="自动提取无需录入！" sqref="A4"/>
    <dataValidation type="custom" allowBlank="1" showInputMessage="1" showErrorMessage="1" error="请点击倒黑三角下拉选择！" sqref="B4">
      <formula1>"xzd321453"</formula1>
    </dataValidation>
    <dataValidation type="custom" allowBlank="1" showInputMessage="1" showErrorMessage="1" error="此单元格为保护区，请勿改动！" sqref="AU35">
      <formula1>"xzd7895420135"</formula1>
    </dataValidation>
    <dataValidation type="custom" allowBlank="1" showInputMessage="1" showErrorMessage="1" error="此单元格为保护区，请勿改动！" sqref="AU36:AV36 AV78 CE78 AU26:AU34 AV26:AV30 AV37:AV51 AV57:AV72 CE58:CE72">
      <formula1>"xzd5566510134"</formula1>
    </dataValidation>
    <dataValidation allowBlank="1" showInputMessage="1" showErrorMessage="1" error="此单元格为被保护区，请勿更改！" sqref="AX38:CD38 CM57 AZ59:CD59 BD79 AW26:AW78 CF57:CF78 AX26:AY37 AX39:AY78"/>
    <dataValidation type="custom" allowBlank="1" showInputMessage="1" showErrorMessage="1" error="此单元格为被保护区，请勿更改！" sqref="CG57:CL57 CN57:DM57 AX79:BC79 BE79:CD79 AU39:AU78 CE26:CE57 AZ60:CD78 AZ26:CD37 AZ39:CD58 CF26:CH56">
      <formula1>"xzd21354789313245"</formula1>
    </dataValidation>
    <dataValidation type="custom" allowBlank="1" showInputMessage="1" showErrorMessage="1" error="此单元格为自动生成无需输入！" sqref="E4:AQ5">
      <formula1>"xzd551356x"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ksy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2024-10-09T08:42:18Z</dcterms:created>
  <dcterms:modified xsi:type="dcterms:W3CDTF">2024-10-09T08:59:38Z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B8E45B9BC80D409888092C5EFC3F84F7_11</vt:lpwstr>
  </property>
  <property fmtid="{D5CDD505-2E9C-101B-9397-08002B2CF9AE}" pid="3" name="KSOProductBuildVer">
    <vt:lpwstr>2052-12.1.0.18276</vt:lpwstr>
  </property>
</Properties>
</file>