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DCA0" lockStructure="1"/>
  <bookViews>
    <workbookView windowWidth="21600" windowHeight="9840" tabRatio="612" activeTab="2"/>
  </bookViews>
  <sheets>
    <sheet name="封面" sheetId="14" r:id="rId1"/>
    <sheet name="中药材产业相关情况" sheetId="1" r:id="rId2"/>
    <sheet name="中药材农业生产情况" sheetId="2" r:id="rId3"/>
    <sheet name="Sheet1" sheetId="15" r:id="rId4"/>
  </sheets>
  <externalReferences>
    <externalReference r:id="rId6"/>
    <externalReference r:id="rId7"/>
    <externalReference r:id="rId8"/>
  </externalReferences>
  <definedNames>
    <definedName name="_nst1">封面!$J$118:$AE$118</definedName>
    <definedName name="_nst10">封面!$H$120:$H$179</definedName>
    <definedName name="_nst2">封面!#REF!</definedName>
    <definedName name="_nst20">封面!#REF!</definedName>
    <definedName name="dmdw">封面!$L$60:$M$82</definedName>
    <definedName name="ncysg">封面!#REF!</definedName>
    <definedName name="ncysg0">封面!#REF!</definedName>
    <definedName name="ncysg0f">封面!#REF!</definedName>
    <definedName name="ncysgf">封面!#REF!</definedName>
    <definedName name="ngmyz">封面!#REF!</definedName>
    <definedName name="ngmyz0">封面!#REF!</definedName>
    <definedName name="ngmyz0f">封面!#REF!</definedName>
    <definedName name="ngmyzf">封面!#REF!</definedName>
    <definedName name="njjzw">封面!#REF!</definedName>
    <definedName name="njjzw0">封面!#REF!</definedName>
    <definedName name="njjzw0f">封面!#REF!</definedName>
    <definedName name="njjzwf">封面!#REF!</definedName>
    <definedName name="nldl">封面!#REF!</definedName>
    <definedName name="nldl0">封面!#REF!</definedName>
    <definedName name="nldl0f">封面!#REF!</definedName>
    <definedName name="nldlf">封面!#REF!</definedName>
    <definedName name="nlssc">封面!#REF!</definedName>
    <definedName name="nlssc0">封面!#REF!</definedName>
    <definedName name="nlssc0f">封面!#REF!</definedName>
    <definedName name="nlsscf">封面!#REF!</definedName>
    <definedName name="nlysc">封面!#REF!</definedName>
    <definedName name="nlysc0">封面!#REF!</definedName>
    <definedName name="nlysc0f">封面!#REF!</definedName>
    <definedName name="nlyscf">封面!#REF!</definedName>
    <definedName name="nlzw">封面!#REF!</definedName>
    <definedName name="nlzw0">封面!#REF!</definedName>
    <definedName name="nlzw0f">封面!#REF!</definedName>
    <definedName name="nlzwf">封面!#REF!</definedName>
    <definedName name="nqdb">封面!#REF!</definedName>
    <definedName name="nqdb0">封面!#REF!</definedName>
    <definedName name="nqtsc">封面!#REF!</definedName>
    <definedName name="nqtsc0">封面!#REF!</definedName>
    <definedName name="nqtsc0f">封面!#REF!</definedName>
    <definedName name="nqtscf">封面!#REF!</definedName>
    <definedName name="nssny">封面!#REF!</definedName>
    <definedName name="nssny0">封面!#REF!</definedName>
    <definedName name="nssny0f">封面!#REF!</definedName>
    <definedName name="nssnyf">封面!#REF!</definedName>
    <definedName name="nst10f">封面!$AH$120:$AH$179</definedName>
    <definedName name="nst1f">封面!$AJ$118:$BE$118</definedName>
    <definedName name="nst20f">封面!#REF!</definedName>
    <definedName name="nst2f">封面!#REF!</definedName>
    <definedName name="nyysc">封面!#REF!</definedName>
    <definedName name="nyysc0">封面!#REF!</definedName>
    <definedName name="nyysc0f">封面!#REF!</definedName>
    <definedName name="nyyscf">封面!#REF!</definedName>
    <definedName name="nzcz0f">封面!#REF!</definedName>
    <definedName name="nzczfc">封面!#REF!</definedName>
    <definedName name="nzczfx">封面!#REF!</definedName>
    <definedName name="nzysc">封面!#REF!</definedName>
    <definedName name="nzysc0">封面!#REF!</definedName>
    <definedName name="nzysc0f">封面!#REF!</definedName>
    <definedName name="nzyscf">封面!#REF!</definedName>
    <definedName name="_xlnm.Print_Area" localSheetId="0">封面!$A$1:$E$25</definedName>
    <definedName name="_xlnm.Print_Area" localSheetId="1">中药材产业相关情况!$A$1:$H$31</definedName>
    <definedName name="_xlnm.Print_Area" localSheetId="2">中药材农业生产情况!$A$1:$M$35</definedName>
    <definedName name="_xlnm.Print_Titles" localSheetId="1">中药材产业相关情况!$A:$C,中药材产业相关情况!$1:$4</definedName>
    <definedName name="_xlnm.Print_Titles" localSheetId="2">中药材农业生产情况!$A:$B,中药材农业生产情况!$1:$4</definedName>
    <definedName name="szcm">封面!$M$60:$AZ$82</definedName>
    <definedName name="tbtw">[1]秋收作物产量!$AZ$45:$CM$64</definedName>
    <definedName name="xcm">[2]全年农林牧渔产品产量产值!$BX$85:$DK$106</definedName>
    <definedName name="xcxs">封面!$M$83:$AZ$105</definedName>
    <definedName name="村级名称">OFFSET([3]名称应用!$B$2,MATCH([3]主页目录!$C1,乡级名称,0),1,,COUNTA(OFFSET([3]名称应用!$C$2:$IV$2,MATCH([3]主页目录!$C1,乡级名称,0),)))</definedName>
    <definedName name="明细科目">OFFSET([3]名称应用!$B$2,MATCH([3]主页目录!$C1,总账科目,0),1,,COUNTA(OFFSET([3]名称应用!$C$2:$IV$2,MATCH([3]主页目录!$C1,总账科目,0),)))</definedName>
    <definedName name="乡级名称">[3]名称应用!$B$3:$B$23</definedName>
  </definedNames>
  <calcPr calcId="144525"/>
</workbook>
</file>

<file path=xl/sharedStrings.xml><?xml version="1.0" encoding="utf-8"?>
<sst xmlns="http://schemas.openxmlformats.org/spreadsheetml/2006/main" count="1286" uniqueCount="653">
  <si>
    <t>中药材调查表</t>
  </si>
  <si>
    <t>2022年</t>
  </si>
  <si>
    <t>1、2022年中药材产业相关情况</t>
  </si>
  <si>
    <t>2、2022年中药材产业农业生产情况</t>
  </si>
  <si>
    <t>单位机构代码</t>
  </si>
  <si>
    <t>011315411</t>
  </si>
  <si>
    <t xml:space="preserve"> 单位负责人（签字）：余川   审核人：陈方金  报表人：韩小旭</t>
  </si>
  <si>
    <t>0</t>
  </si>
  <si>
    <t>填报单位:</t>
  </si>
  <si>
    <t>011314590</t>
  </si>
  <si>
    <t>填报单位:广水市统计局</t>
  </si>
  <si>
    <t>应山办事处</t>
  </si>
  <si>
    <t>十里办事处</t>
  </si>
  <si>
    <t>广水办事处</t>
  </si>
  <si>
    <t>城郊办事处</t>
  </si>
  <si>
    <t>武胜关镇</t>
  </si>
  <si>
    <t>杨寨镇</t>
  </si>
  <si>
    <t>陈巷镇</t>
  </si>
  <si>
    <t>长岭镇</t>
  </si>
  <si>
    <t>马坪镇</t>
  </si>
  <si>
    <t>关庙镇</t>
  </si>
  <si>
    <t>余店镇</t>
  </si>
  <si>
    <t>吴店镇</t>
  </si>
  <si>
    <t>郝店镇</t>
  </si>
  <si>
    <t>蔡河镇</t>
  </si>
  <si>
    <t>李店镇</t>
  </si>
  <si>
    <t>太平镇</t>
  </si>
  <si>
    <t>骆店镇</t>
  </si>
  <si>
    <t>工业基地</t>
  </si>
  <si>
    <t>国营场</t>
  </si>
  <si>
    <t>三潭风景区</t>
  </si>
  <si>
    <t>中华山林场</t>
  </si>
  <si>
    <t>011315331</t>
  </si>
  <si>
    <t>填报单位:应山办事处</t>
  </si>
  <si>
    <t>许家井</t>
  </si>
  <si>
    <t>双桥</t>
  </si>
  <si>
    <t>南关</t>
  </si>
  <si>
    <t>北关</t>
  </si>
  <si>
    <t>三里河</t>
  </si>
  <si>
    <t>前河</t>
  </si>
  <si>
    <t>红石坡</t>
  </si>
  <si>
    <t>三里塘</t>
  </si>
  <si>
    <t>八一村</t>
  </si>
  <si>
    <t>九龙河</t>
  </si>
  <si>
    <t>黑虎冲</t>
  </si>
  <si>
    <t>胜利街</t>
  </si>
  <si>
    <t>北正街</t>
  </si>
  <si>
    <t>理学街</t>
  </si>
  <si>
    <t>曹塘角</t>
  </si>
  <si>
    <t>东关</t>
  </si>
  <si>
    <t>011315294</t>
  </si>
  <si>
    <t>填报单位:十里办事处</t>
  </si>
  <si>
    <t>十里</t>
  </si>
  <si>
    <t>清水桥</t>
  </si>
  <si>
    <t>马都司</t>
  </si>
  <si>
    <t>马寨</t>
  </si>
  <si>
    <t>三合</t>
  </si>
  <si>
    <t>双塘</t>
  </si>
  <si>
    <t>望夫楼</t>
  </si>
  <si>
    <t>灵台山</t>
  </si>
  <si>
    <t>墩塘</t>
  </si>
  <si>
    <t>林坡</t>
  </si>
  <si>
    <t>朝阳</t>
  </si>
  <si>
    <t>朱店</t>
  </si>
  <si>
    <t>红石塘</t>
  </si>
  <si>
    <t>双畈</t>
  </si>
  <si>
    <t>千户冲</t>
  </si>
  <si>
    <t>殷家新屋</t>
  </si>
  <si>
    <t>仙人洞</t>
  </si>
  <si>
    <t>同心店</t>
  </si>
  <si>
    <t>王家棚</t>
  </si>
  <si>
    <t>天竹河</t>
  </si>
  <si>
    <t>杨家岗</t>
  </si>
  <si>
    <t>谭家河</t>
  </si>
  <si>
    <t>七里</t>
  </si>
  <si>
    <t>虎山</t>
  </si>
  <si>
    <t>向荣</t>
  </si>
  <si>
    <t>观音</t>
  </si>
  <si>
    <t>新华</t>
  </si>
  <si>
    <t>宝林寺</t>
  </si>
  <si>
    <t>九联</t>
  </si>
  <si>
    <t>快活岭</t>
  </si>
  <si>
    <t>011315315</t>
  </si>
  <si>
    <t>填报单位:广水办事处</t>
  </si>
  <si>
    <t>土门</t>
  </si>
  <si>
    <t>流沙冲</t>
  </si>
  <si>
    <t>铁板桥</t>
  </si>
  <si>
    <t>南站</t>
  </si>
  <si>
    <t>南山</t>
  </si>
  <si>
    <t>驼子</t>
  </si>
  <si>
    <t>陡坡</t>
  </si>
  <si>
    <t>竹林</t>
  </si>
  <si>
    <t>松林</t>
  </si>
  <si>
    <t>双岗</t>
  </si>
  <si>
    <t>芦兴</t>
  </si>
  <si>
    <t>马鞍</t>
  </si>
  <si>
    <t>西河</t>
  </si>
  <si>
    <t>解放</t>
  </si>
  <si>
    <t>工新</t>
  </si>
  <si>
    <t>车站</t>
  </si>
  <si>
    <t>北湖</t>
  </si>
  <si>
    <t>九皇</t>
  </si>
  <si>
    <t>中山</t>
  </si>
  <si>
    <t>强力</t>
  </si>
  <si>
    <t>武元</t>
  </si>
  <si>
    <t>011315518</t>
  </si>
  <si>
    <t>填报单位:城郊办事处</t>
  </si>
  <si>
    <t>富康</t>
  </si>
  <si>
    <t>吴家榨</t>
  </si>
  <si>
    <t>水寨</t>
  </si>
  <si>
    <t xml:space="preserve">胡家桥        </t>
  </si>
  <si>
    <t>三星</t>
  </si>
  <si>
    <t>城西</t>
  </si>
  <si>
    <t>跑马场</t>
  </si>
  <si>
    <t>油炸桥</t>
  </si>
  <si>
    <t>八里岔</t>
  </si>
  <si>
    <t>银河</t>
  </si>
  <si>
    <t>陈湖</t>
  </si>
  <si>
    <t>石桥</t>
  </si>
  <si>
    <t>星河</t>
  </si>
  <si>
    <t>韩家堰</t>
  </si>
  <si>
    <t>长辛</t>
  </si>
  <si>
    <t>杨河</t>
  </si>
  <si>
    <t>马蹄桥</t>
  </si>
  <si>
    <t>板子桥</t>
  </si>
  <si>
    <t>011314275</t>
  </si>
  <si>
    <t>填报单位:武胜关镇</t>
  </si>
  <si>
    <t>武阳</t>
  </si>
  <si>
    <t>杨家河</t>
  </si>
  <si>
    <t>孝子店</t>
  </si>
  <si>
    <t>金鸡河</t>
  </si>
  <si>
    <t>青山</t>
  </si>
  <si>
    <t>芦花湾</t>
  </si>
  <si>
    <t>碾子湾</t>
  </si>
  <si>
    <t>水果庙</t>
  </si>
  <si>
    <t>南新</t>
  </si>
  <si>
    <t>梅家湾</t>
  </si>
  <si>
    <t>铺冲</t>
  </si>
  <si>
    <t>陈家湾</t>
  </si>
  <si>
    <t>杨林沟</t>
  </si>
  <si>
    <t>易柳</t>
  </si>
  <si>
    <t>桃园</t>
  </si>
  <si>
    <t>腊水河</t>
  </si>
  <si>
    <t>楼子冲</t>
  </si>
  <si>
    <t>培龙</t>
  </si>
  <si>
    <t>姚庙</t>
  </si>
  <si>
    <t>官屋湾</t>
  </si>
  <si>
    <t>新岗</t>
  </si>
  <si>
    <t>乐山</t>
  </si>
  <si>
    <t>泉水</t>
  </si>
  <si>
    <t>冷棚</t>
  </si>
  <si>
    <t>新屋</t>
  </si>
  <si>
    <t>胡家湾</t>
  </si>
  <si>
    <t>011315438</t>
  </si>
  <si>
    <t>填报单位:杨寨镇</t>
  </si>
  <si>
    <t>金鼎社区</t>
  </si>
  <si>
    <t>方店村</t>
  </si>
  <si>
    <t>杨榨村</t>
  </si>
  <si>
    <t>刘畈村</t>
  </si>
  <si>
    <t>杨田村</t>
  </si>
  <si>
    <t>杨寨村</t>
  </si>
  <si>
    <t>余店村</t>
  </si>
  <si>
    <t>高山村</t>
  </si>
  <si>
    <t>陈家河村</t>
  </si>
  <si>
    <t>代畈村</t>
  </si>
  <si>
    <t>朱新街</t>
  </si>
  <si>
    <t>同新村</t>
  </si>
  <si>
    <t>郭店村</t>
  </si>
  <si>
    <t>左榨村</t>
  </si>
  <si>
    <t>西湾村</t>
  </si>
  <si>
    <t>东红村</t>
  </si>
  <si>
    <t>东周村</t>
  </si>
  <si>
    <t>邓店村</t>
  </si>
  <si>
    <t>京桥村</t>
  </si>
  <si>
    <t>丁湾村</t>
  </si>
  <si>
    <t>仁寨村</t>
  </si>
  <si>
    <t>茶林村</t>
  </si>
  <si>
    <t>大步村</t>
  </si>
  <si>
    <t>猫山村</t>
  </si>
  <si>
    <t>011315358</t>
  </si>
  <si>
    <t>填报单位:陈巷镇</t>
  </si>
  <si>
    <t>陈巷居委会</t>
  </si>
  <si>
    <t>棚兴</t>
  </si>
  <si>
    <t>兴河</t>
  </si>
  <si>
    <t>方略</t>
  </si>
  <si>
    <t>友谊</t>
  </si>
  <si>
    <t>团兴</t>
  </si>
  <si>
    <t>东风</t>
  </si>
  <si>
    <t>高坡</t>
  </si>
  <si>
    <t>旭升</t>
  </si>
  <si>
    <t>胡庙</t>
  </si>
  <si>
    <t>黄岗</t>
  </si>
  <si>
    <t>唐氏祠</t>
  </si>
  <si>
    <t>梧桐</t>
  </si>
  <si>
    <t>高庙</t>
  </si>
  <si>
    <t>吴氏祠</t>
  </si>
  <si>
    <t>刘岗</t>
  </si>
  <si>
    <t>李岗</t>
  </si>
  <si>
    <t>轭头</t>
  </si>
  <si>
    <t>虎弼冲</t>
  </si>
  <si>
    <t>金山</t>
  </si>
  <si>
    <t>经强</t>
  </si>
  <si>
    <t>吉阳</t>
  </si>
  <si>
    <t>高峰</t>
  </si>
  <si>
    <t>仓屋咀</t>
  </si>
  <si>
    <t>011315577</t>
  </si>
  <si>
    <t>填报单位:长岭镇</t>
  </si>
  <si>
    <t>梧桐寺</t>
  </si>
  <si>
    <t>鼓寨</t>
  </si>
  <si>
    <t>同心</t>
  </si>
  <si>
    <t>月仙坳</t>
  </si>
  <si>
    <t>建设</t>
  </si>
  <si>
    <t>新庵</t>
  </si>
  <si>
    <t>日光</t>
  </si>
  <si>
    <t>永阳</t>
  </si>
  <si>
    <t>五一</t>
  </si>
  <si>
    <t>长岭街</t>
  </si>
  <si>
    <t>柳堤街</t>
  </si>
  <si>
    <t>白果</t>
  </si>
  <si>
    <t>黑虎</t>
  </si>
  <si>
    <t>吕冲</t>
  </si>
  <si>
    <t>云台街</t>
  </si>
  <si>
    <t>栗坡</t>
  </si>
  <si>
    <t>联民</t>
  </si>
  <si>
    <t>联合</t>
  </si>
  <si>
    <t>合心</t>
  </si>
  <si>
    <t>风凰</t>
  </si>
  <si>
    <t>狮坡</t>
  </si>
  <si>
    <t>骑龙</t>
  </si>
  <si>
    <t>金银岗</t>
  </si>
  <si>
    <t>平江</t>
  </si>
  <si>
    <t>白鹤</t>
  </si>
  <si>
    <t>农场</t>
  </si>
  <si>
    <t>平林市</t>
  </si>
  <si>
    <t>龙泉寺</t>
  </si>
  <si>
    <t>狮子山</t>
  </si>
  <si>
    <t>万安</t>
  </si>
  <si>
    <t>红寨</t>
  </si>
  <si>
    <t>锣鼓田</t>
  </si>
  <si>
    <t>徐寨</t>
  </si>
  <si>
    <t>肖桥</t>
  </si>
  <si>
    <t>罗家凼</t>
  </si>
  <si>
    <t>菜畈</t>
  </si>
  <si>
    <t>土滩埔</t>
  </si>
  <si>
    <t>横山坡</t>
  </si>
  <si>
    <t>011315593</t>
  </si>
  <si>
    <t>填报单位:马坪镇</t>
  </si>
  <si>
    <t>随应桥</t>
  </si>
  <si>
    <t>三里岗</t>
  </si>
  <si>
    <t>严舒畈</t>
  </si>
  <si>
    <t>黄金畈</t>
  </si>
  <si>
    <t>胡家岩</t>
  </si>
  <si>
    <t>新河</t>
  </si>
  <si>
    <t>棚子岗</t>
  </si>
  <si>
    <t>东青</t>
  </si>
  <si>
    <t>峰山</t>
  </si>
  <si>
    <t>龟山</t>
  </si>
  <si>
    <t>洪桥</t>
  </si>
  <si>
    <t>柏林</t>
  </si>
  <si>
    <t>狮子岗</t>
  </si>
  <si>
    <t>军山</t>
  </si>
  <si>
    <t>柳林</t>
  </si>
  <si>
    <t>填报单位:关庙镇</t>
  </si>
  <si>
    <t>金星</t>
  </si>
  <si>
    <t>永兴</t>
  </si>
  <si>
    <t>先锋</t>
  </si>
  <si>
    <t>中心</t>
  </si>
  <si>
    <t>梅庙</t>
  </si>
  <si>
    <t>合作</t>
  </si>
  <si>
    <t>光明</t>
  </si>
  <si>
    <t>龙泉</t>
  </si>
  <si>
    <t>长城</t>
  </si>
  <si>
    <t>毕山</t>
  </si>
  <si>
    <t>太山</t>
  </si>
  <si>
    <t>张湾</t>
  </si>
  <si>
    <t>关南</t>
  </si>
  <si>
    <t>老沟</t>
  </si>
  <si>
    <t>四畈</t>
  </si>
  <si>
    <t>关庙</t>
  </si>
  <si>
    <t>天子</t>
  </si>
  <si>
    <t>尖山</t>
  </si>
  <si>
    <t>铁城</t>
  </si>
  <si>
    <t>双峰</t>
  </si>
  <si>
    <t>聂店</t>
  </si>
  <si>
    <t>大寨</t>
  </si>
  <si>
    <t>大山</t>
  </si>
  <si>
    <t>肖店</t>
  </si>
  <si>
    <t>011315534</t>
  </si>
  <si>
    <t>填报单位:余店镇</t>
  </si>
  <si>
    <t>余店</t>
  </si>
  <si>
    <t>唐寨</t>
  </si>
  <si>
    <t>白雀</t>
  </si>
  <si>
    <t>金盘</t>
  </si>
  <si>
    <t>卢畈</t>
  </si>
  <si>
    <t>王家冲</t>
  </si>
  <si>
    <t>银珠</t>
  </si>
  <si>
    <t>横山</t>
  </si>
  <si>
    <t>墩子</t>
  </si>
  <si>
    <t>古城</t>
  </si>
  <si>
    <t>双楼</t>
  </si>
  <si>
    <t>英姿寨</t>
  </si>
  <si>
    <t>双河</t>
  </si>
  <si>
    <t>小山坳</t>
  </si>
  <si>
    <t>青龙</t>
  </si>
  <si>
    <t>马安</t>
  </si>
  <si>
    <t>九岭山</t>
  </si>
  <si>
    <t>宋家岭</t>
  </si>
  <si>
    <t>张氏祠</t>
  </si>
  <si>
    <t>界河</t>
  </si>
  <si>
    <t>丰林</t>
  </si>
  <si>
    <t>徐店</t>
  </si>
  <si>
    <t>新湾</t>
  </si>
  <si>
    <t>芦河</t>
  </si>
  <si>
    <t>杨岭</t>
  </si>
  <si>
    <t>段河</t>
  </si>
  <si>
    <t>关寨</t>
  </si>
  <si>
    <t>东方</t>
  </si>
  <si>
    <t>先觉庙</t>
  </si>
  <si>
    <t>分水</t>
  </si>
  <si>
    <t>李元</t>
  </si>
  <si>
    <t>兴隆</t>
  </si>
  <si>
    <t>兴隆街</t>
  </si>
  <si>
    <t>豹子岭</t>
  </si>
  <si>
    <t>枣林</t>
  </si>
  <si>
    <t>芦庙</t>
  </si>
  <si>
    <t>九里</t>
  </si>
  <si>
    <t>林寨</t>
  </si>
  <si>
    <t>011315219</t>
  </si>
  <si>
    <t>填报单位:吴店镇</t>
  </si>
  <si>
    <t>双乡村</t>
  </si>
  <si>
    <t>泉口村</t>
  </si>
  <si>
    <t>楼子湾</t>
  </si>
  <si>
    <t>双岗村</t>
  </si>
  <si>
    <t>东河村</t>
  </si>
  <si>
    <t>王子店</t>
  </si>
  <si>
    <t>中心村</t>
  </si>
  <si>
    <t>东门楼</t>
  </si>
  <si>
    <t>东湾村</t>
  </si>
  <si>
    <t>杨家坳</t>
  </si>
  <si>
    <t>芝麻湾</t>
  </si>
  <si>
    <t>浆溪店</t>
  </si>
  <si>
    <t>三土门</t>
  </si>
  <si>
    <t>唐畈村</t>
  </si>
  <si>
    <t>徐家山</t>
  </si>
  <si>
    <t>011315235</t>
  </si>
  <si>
    <t>填报单位:郝店镇</t>
  </si>
  <si>
    <t>街道社区</t>
  </si>
  <si>
    <t>郝店</t>
  </si>
  <si>
    <t>红花山</t>
  </si>
  <si>
    <t>白龙</t>
  </si>
  <si>
    <t>梦畈</t>
  </si>
  <si>
    <t>高楼</t>
  </si>
  <si>
    <t>严家湾</t>
  </si>
  <si>
    <t>响塘</t>
  </si>
  <si>
    <t>中峰寺</t>
  </si>
  <si>
    <t>黑河</t>
  </si>
  <si>
    <t>关店</t>
  </si>
  <si>
    <t>凤凰</t>
  </si>
  <si>
    <t>花山</t>
  </si>
  <si>
    <t>西冲</t>
  </si>
  <si>
    <t>张岗</t>
  </si>
  <si>
    <t>天生</t>
  </si>
  <si>
    <t>011315251</t>
  </si>
  <si>
    <t>填报单位:蔡河镇</t>
  </si>
  <si>
    <t>老虎岗</t>
  </si>
  <si>
    <t>牛车湾</t>
  </si>
  <si>
    <t>甸子山社区</t>
  </si>
  <si>
    <t>南界</t>
  </si>
  <si>
    <t>小河</t>
  </si>
  <si>
    <t>麻粮市</t>
  </si>
  <si>
    <t>观音堂</t>
  </si>
  <si>
    <t>杏仁山</t>
  </si>
  <si>
    <t>杨家坡</t>
  </si>
  <si>
    <t>柏树巷</t>
  </si>
  <si>
    <t>大庙</t>
  </si>
  <si>
    <t>木搭桥</t>
  </si>
  <si>
    <t>楼坊</t>
  </si>
  <si>
    <t>兴安</t>
  </si>
  <si>
    <t>六合</t>
  </si>
  <si>
    <t>黄土关</t>
  </si>
  <si>
    <t>灯岗</t>
  </si>
  <si>
    <t>石堰塘</t>
  </si>
  <si>
    <t>机场</t>
  </si>
  <si>
    <t>三山</t>
  </si>
  <si>
    <t>白水河</t>
  </si>
  <si>
    <t>院子湾</t>
  </si>
  <si>
    <t>011315569</t>
  </si>
  <si>
    <t>填报单位:李店镇</t>
  </si>
  <si>
    <t>河西</t>
  </si>
  <si>
    <t>红卫</t>
  </si>
  <si>
    <t>姚店</t>
  </si>
  <si>
    <t>熊冲</t>
  </si>
  <si>
    <t>草店</t>
  </si>
  <si>
    <t>新峰</t>
  </si>
  <si>
    <t>飞跃</t>
  </si>
  <si>
    <t>天子山</t>
  </si>
  <si>
    <t>万新</t>
  </si>
  <si>
    <t>迎春</t>
  </si>
  <si>
    <t>李店</t>
  </si>
  <si>
    <t>黄金</t>
  </si>
  <si>
    <t>张杨</t>
  </si>
  <si>
    <t>雷楼</t>
  </si>
  <si>
    <t>雷庙</t>
  </si>
  <si>
    <t>麻城</t>
  </si>
  <si>
    <t>应店</t>
  </si>
  <si>
    <t>011315454</t>
  </si>
  <si>
    <t>填报单位:太平镇</t>
  </si>
  <si>
    <t>太平</t>
  </si>
  <si>
    <t>猫子湖</t>
  </si>
  <si>
    <t>群联</t>
  </si>
  <si>
    <t>左家河</t>
  </si>
  <si>
    <t>红日</t>
  </si>
  <si>
    <t>七里冲</t>
  </si>
  <si>
    <t>红旗</t>
  </si>
  <si>
    <t>东河</t>
  </si>
  <si>
    <t>檀树</t>
  </si>
  <si>
    <t>群益</t>
  </si>
  <si>
    <t>明寨</t>
  </si>
  <si>
    <t>高店</t>
  </si>
  <si>
    <t>朱庙</t>
  </si>
  <si>
    <t>响水潭</t>
  </si>
  <si>
    <t>011315497</t>
  </si>
  <si>
    <t>填报单位:骆店镇</t>
  </si>
  <si>
    <t>骆店</t>
  </si>
  <si>
    <t>鲁班</t>
  </si>
  <si>
    <t>团结</t>
  </si>
  <si>
    <t>远景</t>
  </si>
  <si>
    <t>石堰</t>
  </si>
  <si>
    <t>红桥</t>
  </si>
  <si>
    <t>三桥</t>
  </si>
  <si>
    <t>塔塘</t>
  </si>
  <si>
    <t>石何</t>
  </si>
  <si>
    <t>青堆</t>
  </si>
  <si>
    <t>联兴</t>
  </si>
  <si>
    <t>天堡</t>
  </si>
  <si>
    <t>桥头</t>
  </si>
  <si>
    <t>社山</t>
  </si>
  <si>
    <t>杨楼</t>
  </si>
  <si>
    <t>77393178X</t>
  </si>
  <si>
    <t>填报单位:工业基地</t>
  </si>
  <si>
    <t>城南社区</t>
  </si>
  <si>
    <t>灵山</t>
  </si>
  <si>
    <t>盘龙岗</t>
  </si>
  <si>
    <t>421381400</t>
  </si>
  <si>
    <t>填报单位:国营场</t>
  </si>
  <si>
    <t>421381401</t>
  </si>
  <si>
    <t>填报单位:三潭风景区</t>
  </si>
  <si>
    <t>莲花村</t>
  </si>
  <si>
    <t>421381402</t>
  </si>
  <si>
    <t>填报单位:中华山林场</t>
  </si>
  <si>
    <t>平靖关村</t>
  </si>
  <si>
    <t>年报反馈</t>
  </si>
  <si>
    <t>中药材产业</t>
  </si>
  <si>
    <t>同期数据</t>
  </si>
  <si>
    <t xml:space="preserve">2021年 </t>
  </si>
  <si>
    <t xml:space="preserve"> 分乡镇数据→ </t>
  </si>
  <si>
    <t xml:space="preserve">2018年 </t>
  </si>
  <si>
    <r>
      <rPr>
        <sz val="10.5"/>
        <rFont val="宋体"/>
        <charset val="134"/>
      </rPr>
      <t>填报单位：广水市统计局</t>
    </r>
    <r>
      <rPr>
        <sz val="10.5"/>
        <rFont val="Times New Roman"/>
        <charset val="134"/>
      </rPr>
      <t xml:space="preserve">                                         </t>
    </r>
  </si>
  <si>
    <r>
      <rPr>
        <b/>
        <sz val="10"/>
        <color indexed="12"/>
        <rFont val="宋体"/>
        <charset val="134"/>
      </rPr>
      <t>指</t>
    </r>
    <r>
      <rPr>
        <b/>
        <sz val="10"/>
        <color indexed="12"/>
        <rFont val="Times New Roman"/>
        <charset val="134"/>
      </rPr>
      <t xml:space="preserve">   </t>
    </r>
    <r>
      <rPr>
        <b/>
        <sz val="10"/>
        <color indexed="12"/>
        <rFont val="宋体"/>
        <charset val="134"/>
      </rPr>
      <t>标</t>
    </r>
    <r>
      <rPr>
        <b/>
        <sz val="10"/>
        <color indexed="12"/>
        <rFont val="Times New Roman"/>
        <charset val="134"/>
      </rPr>
      <t xml:space="preserve">   </t>
    </r>
    <r>
      <rPr>
        <b/>
        <sz val="10"/>
        <color indexed="12"/>
        <rFont val="宋体"/>
        <charset val="134"/>
      </rPr>
      <t>名</t>
    </r>
    <r>
      <rPr>
        <b/>
        <sz val="10"/>
        <color indexed="12"/>
        <rFont val="Times New Roman"/>
        <charset val="134"/>
      </rPr>
      <t xml:space="preserve">   </t>
    </r>
    <r>
      <rPr>
        <b/>
        <sz val="10"/>
        <color indexed="12"/>
        <rFont val="宋体"/>
        <charset val="134"/>
      </rPr>
      <t>称</t>
    </r>
  </si>
  <si>
    <t>计量单位</t>
  </si>
  <si>
    <t xml:space="preserve"> 一、企业发展基本情况</t>
  </si>
  <si>
    <t>-</t>
  </si>
  <si>
    <t xml:space="preserve">  (一)从事中药材产业企业数</t>
  </si>
  <si>
    <t xml:space="preserve">     其中：规模以上企业数</t>
  </si>
  <si>
    <t xml:space="preserve">   1.从事中药材种（养）企业数</t>
  </si>
  <si>
    <t xml:space="preserve">   2.从事中药材加工企业数</t>
  </si>
  <si>
    <t xml:space="preserve">   3.从事中药材种（养）及加工企业数</t>
  </si>
  <si>
    <t xml:space="preserve">   销售收入上亿元企业数</t>
  </si>
  <si>
    <t xml:space="preserve">   销售收入上10亿元企业数</t>
  </si>
  <si>
    <t>(二)从业人员数</t>
  </si>
  <si>
    <t>其中：规模以上企业从业人数</t>
  </si>
  <si>
    <t>(三)本年中药材企业产值</t>
  </si>
  <si>
    <t>其中：规模以上中药材企业产值</t>
  </si>
  <si>
    <t xml:space="preserve"> 二、本年中药材产业固定资产投资情况</t>
  </si>
  <si>
    <t>(一)累计固定资产投资额</t>
  </si>
  <si>
    <t xml:space="preserve"> 三、相关质量标准认证情况</t>
  </si>
  <si>
    <t>(一)中药材GAP基地认证数</t>
  </si>
  <si>
    <t xml:space="preserve"> （二)中药材GAP基地备案数</t>
  </si>
  <si>
    <t>(三)地理标志证明商标数</t>
  </si>
  <si>
    <t>(四)地理标志产品保护认证数</t>
  </si>
  <si>
    <t>(五)中国名牌产品数</t>
  </si>
  <si>
    <t>(六)中国驰名商标数</t>
  </si>
  <si>
    <t>四、中草药材产业有关服务组织情况</t>
  </si>
  <si>
    <t>(一)行业协会数</t>
  </si>
  <si>
    <t>(二)农民专业合作社数</t>
  </si>
  <si>
    <t xml:space="preserve"> (三)参加农民专业合作社农户数</t>
  </si>
  <si>
    <t xml:space="preserve"> (四)农民专业合作社种植面积</t>
  </si>
  <si>
    <r>
      <rPr>
        <sz val="10.5"/>
        <rFont val="宋体"/>
        <charset val="134"/>
      </rPr>
      <t>单位负责人：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填表人：</t>
    </r>
    <r>
      <rPr>
        <sz val="10.5"/>
        <rFont val="Times New Roman"/>
        <charset val="134"/>
      </rPr>
      <t xml:space="preserve">   </t>
    </r>
    <r>
      <rPr>
        <sz val="10.5"/>
        <rFont val="宋体"/>
        <charset val="134"/>
      </rPr>
      <t>填报日期：</t>
    </r>
    <r>
      <rPr>
        <sz val="10.5"/>
        <rFont val="宋体"/>
        <charset val="134"/>
      </rPr>
      <t>年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月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日</t>
    </r>
  </si>
  <si>
    <r>
      <rPr>
        <sz val="10.5"/>
        <rFont val="宋体"/>
        <charset val="134"/>
      </rPr>
      <t>单位负责人：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填表人：</t>
    </r>
    <r>
      <rPr>
        <sz val="10.5"/>
        <rFont val="Times New Roman"/>
        <charset val="134"/>
      </rPr>
      <t xml:space="preserve">   </t>
    </r>
    <r>
      <rPr>
        <sz val="10.5"/>
        <rFont val="宋体"/>
        <charset val="134"/>
      </rPr>
      <t>填报日期：</t>
    </r>
    <r>
      <rPr>
        <sz val="10.5"/>
        <rFont val="Times New Roman"/>
        <charset val="134"/>
      </rPr>
      <t>2014</t>
    </r>
    <r>
      <rPr>
        <sz val="10.5"/>
        <rFont val="宋体"/>
        <charset val="134"/>
      </rPr>
      <t>年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月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日</t>
    </r>
  </si>
  <si>
    <t>在地面积</t>
  </si>
  <si>
    <t>指   标   名   称</t>
  </si>
  <si>
    <t>代
 码</t>
  </si>
  <si>
    <t>一、种植品种合计</t>
  </si>
  <si>
    <t>（一）草本药材小计</t>
  </si>
  <si>
    <t xml:space="preserve">    1.天麻</t>
  </si>
  <si>
    <t xml:space="preserve">    2.白芨</t>
  </si>
  <si>
    <t xml:space="preserve">    3.菊花</t>
  </si>
  <si>
    <t xml:space="preserve">    4.黄连</t>
  </si>
  <si>
    <t xml:space="preserve">  5.连翘</t>
  </si>
  <si>
    <t xml:space="preserve">  6.栀子</t>
  </si>
  <si>
    <t xml:space="preserve">  7.麦冬</t>
  </si>
  <si>
    <t xml:space="preserve">    8.艾叶</t>
  </si>
  <si>
    <t xml:space="preserve"> 　 9.茯苓</t>
  </si>
  <si>
    <t xml:space="preserve">  10.重楼（七叶一枝花）</t>
  </si>
  <si>
    <t xml:space="preserve">   11.桔梗</t>
  </si>
  <si>
    <t xml:space="preserve">    12.柴胡</t>
  </si>
  <si>
    <t xml:space="preserve">    13.玄参</t>
  </si>
  <si>
    <t xml:space="preserve">  14.贝母</t>
  </si>
  <si>
    <t xml:space="preserve">    15.百合</t>
  </si>
  <si>
    <t xml:space="preserve">  16.黄姜 </t>
  </si>
  <si>
    <t xml:space="preserve">  17.丹参</t>
  </si>
  <si>
    <t xml:space="preserve">  18.大黄</t>
  </si>
  <si>
    <t xml:space="preserve"> 19.白术</t>
  </si>
  <si>
    <t xml:space="preserve"> 20.苍术</t>
  </si>
  <si>
    <t xml:space="preserve"> 21.川乌</t>
  </si>
  <si>
    <t xml:space="preserve">   22.半夏</t>
  </si>
  <si>
    <t xml:space="preserve">  23.葛根</t>
  </si>
  <si>
    <t xml:space="preserve">  24.党参</t>
  </si>
  <si>
    <t xml:space="preserve">  25.野菊花</t>
  </si>
  <si>
    <t xml:space="preserve">  26.夏枯草</t>
  </si>
  <si>
    <t xml:space="preserve">  27.虎杖</t>
  </si>
  <si>
    <t xml:space="preserve">  28.板蓝根</t>
  </si>
  <si>
    <t xml:space="preserve">  29.金刚藤</t>
  </si>
  <si>
    <t xml:space="preserve">  30.独活</t>
  </si>
  <si>
    <t xml:space="preserve">  31.白芍</t>
  </si>
  <si>
    <t xml:space="preserve">  32.冬花</t>
  </si>
  <si>
    <t xml:space="preserve">  33.油用牡丹</t>
  </si>
  <si>
    <t xml:space="preserve">  34.川芎</t>
  </si>
  <si>
    <t xml:space="preserve">  35.续断</t>
  </si>
  <si>
    <t xml:space="preserve">  36.石斛</t>
  </si>
  <si>
    <t xml:space="preserve">  37.铁皮石斛</t>
  </si>
  <si>
    <t xml:space="preserve">  38.玉竹</t>
  </si>
  <si>
    <t xml:space="preserve">  39.栝楼（瓜蒌）</t>
  </si>
  <si>
    <t xml:space="preserve">  40.何首乌</t>
  </si>
  <si>
    <t xml:space="preserve">  41.白花蛇舌草</t>
  </si>
  <si>
    <t xml:space="preserve">  42.射干</t>
  </si>
  <si>
    <t xml:space="preserve">  43.泽泻</t>
  </si>
  <si>
    <t xml:space="preserve">  44.牡丹</t>
  </si>
  <si>
    <t xml:space="preserve">  45.前胡</t>
  </si>
  <si>
    <t xml:space="preserve">  46.白芷</t>
  </si>
  <si>
    <t xml:space="preserve">  47.梭罗果</t>
  </si>
  <si>
    <t xml:space="preserve">  48.黄岑</t>
  </si>
  <si>
    <t xml:space="preserve">  49.云木香</t>
  </si>
  <si>
    <t xml:space="preserve">  50.决明子</t>
  </si>
  <si>
    <t xml:space="preserve">  51.其他品种</t>
  </si>
  <si>
    <t>c</t>
  </si>
  <si>
    <t>xxx</t>
  </si>
  <si>
    <t>（二）木本药材小计</t>
  </si>
  <si>
    <t xml:space="preserve">  1.杜仲</t>
  </si>
  <si>
    <t xml:space="preserve">  2.木瓜</t>
  </si>
  <si>
    <t xml:space="preserve">  3.五倍子</t>
  </si>
  <si>
    <t xml:space="preserve">  4.黄柏</t>
  </si>
  <si>
    <t xml:space="preserve">  5.厚朴</t>
  </si>
  <si>
    <t xml:space="preserve">  6.金银花</t>
  </si>
  <si>
    <t xml:space="preserve">  7.银杏</t>
  </si>
  <si>
    <t xml:space="preserve">  8.吴茱萸</t>
  </si>
  <si>
    <t xml:space="preserve">  9.山茱萸</t>
  </si>
  <si>
    <t>　10.其它品种</t>
  </si>
  <si>
    <t>产量单位</t>
  </si>
  <si>
    <t>二、养殖品种</t>
  </si>
  <si>
    <t>—</t>
  </si>
  <si>
    <t xml:space="preserve">  养殖品种合计</t>
  </si>
  <si>
    <t>万条</t>
  </si>
  <si>
    <t xml:space="preserve">  1.蜈蚣</t>
  </si>
  <si>
    <t>公斤</t>
  </si>
  <si>
    <t xml:space="preserve">  2.龟甲</t>
  </si>
  <si>
    <t xml:space="preserve">  3.水蛭（按干品计算）</t>
  </si>
  <si>
    <t xml:space="preserve"> </t>
  </si>
  <si>
    <t xml:space="preserve">  4.其他品种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</si>
  <si>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xxx</t>
    </r>
  </si>
  <si>
    <t>当年采
收面积</t>
  </si>
  <si>
    <t>(亩)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</si>
  <si>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</t>
    </r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</si>
  <si>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xx</t>
    </r>
  </si>
  <si>
    <t>产量</t>
  </si>
  <si>
    <t>(吨)</t>
  </si>
  <si>
    <t xml:space="preserve"> 分村数据→ </t>
  </si>
  <si>
    <t>返回目录</t>
  </si>
  <si>
    <r>
      <rPr>
        <b/>
        <sz val="10.5"/>
        <color indexed="12"/>
        <rFont val="宋体"/>
        <charset val="134"/>
      </rPr>
      <t>指</t>
    </r>
    <r>
      <rPr>
        <b/>
        <sz val="10.5"/>
        <color indexed="12"/>
        <rFont val="Times New Roman"/>
        <charset val="134"/>
      </rPr>
      <t xml:space="preserve">   </t>
    </r>
    <r>
      <rPr>
        <b/>
        <sz val="10.5"/>
        <color indexed="12"/>
        <rFont val="宋体"/>
        <charset val="134"/>
      </rPr>
      <t>标</t>
    </r>
    <r>
      <rPr>
        <b/>
        <sz val="10.5"/>
        <color indexed="12"/>
        <rFont val="Times New Roman"/>
        <charset val="134"/>
      </rPr>
      <t xml:space="preserve">   </t>
    </r>
    <r>
      <rPr>
        <b/>
        <sz val="10.5"/>
        <color indexed="12"/>
        <rFont val="宋体"/>
        <charset val="134"/>
      </rPr>
      <t>名</t>
    </r>
    <r>
      <rPr>
        <b/>
        <sz val="10.5"/>
        <color indexed="12"/>
        <rFont val="Times New Roman"/>
        <charset val="134"/>
      </rPr>
      <t xml:space="preserve">   </t>
    </r>
    <r>
      <rPr>
        <b/>
        <sz val="10.5"/>
        <color indexed="12"/>
        <rFont val="宋体"/>
        <charset val="134"/>
      </rPr>
      <t>称</t>
    </r>
  </si>
  <si>
    <t>计量
单位</t>
  </si>
  <si>
    <t>代码</t>
  </si>
  <si>
    <t>年报/定报反馈</t>
  </si>
  <si>
    <t>本年累计</t>
  </si>
  <si>
    <t>上年同期</t>
  </si>
  <si>
    <t>同比增减</t>
  </si>
  <si>
    <t>同比增幅</t>
  </si>
  <si>
    <t>个</t>
  </si>
  <si>
    <r>
      <rPr>
        <sz val="10.5"/>
        <rFont val="Times New Roman"/>
        <charset val="134"/>
      </rPr>
      <t xml:space="preserve">   1.</t>
    </r>
    <r>
      <rPr>
        <sz val="10.5"/>
        <rFont val="宋体"/>
        <charset val="134"/>
      </rPr>
      <t>仅从事中药材种（养）企业数</t>
    </r>
  </si>
  <si>
    <r>
      <rPr>
        <sz val="10.5"/>
        <rFont val="Times New Roman"/>
        <charset val="134"/>
      </rPr>
      <t xml:space="preserve">   2.</t>
    </r>
    <r>
      <rPr>
        <sz val="10.5"/>
        <rFont val="宋体"/>
        <charset val="134"/>
      </rPr>
      <t>仅从事中药材加工企业数</t>
    </r>
  </si>
  <si>
    <r>
      <rPr>
        <sz val="10.5"/>
        <rFont val="Times New Roman"/>
        <charset val="134"/>
      </rPr>
      <t xml:space="preserve">   3.</t>
    </r>
    <r>
      <rPr>
        <sz val="10.5"/>
        <rFont val="宋体"/>
        <charset val="134"/>
      </rPr>
      <t>即从事中药材种（养）及加工企业数</t>
    </r>
  </si>
  <si>
    <t>人</t>
  </si>
  <si>
    <t>万元</t>
  </si>
  <si>
    <t>（二)中药材GAP基地备案数</t>
  </si>
  <si>
    <t>户</t>
  </si>
  <si>
    <t>亩</t>
  </si>
  <si>
    <r>
      <rPr>
        <sz val="10.5"/>
        <rFont val="宋体"/>
        <charset val="134"/>
      </rPr>
      <t>单位负责人：</t>
    </r>
    <r>
      <rPr>
        <sz val="10.5"/>
        <rFont val="Times New Roman"/>
        <charset val="134"/>
      </rPr>
      <t xml:space="preserve">                             </t>
    </r>
    <r>
      <rPr>
        <sz val="10.5"/>
        <rFont val="宋体"/>
        <charset val="134"/>
      </rPr>
      <t>填表人：</t>
    </r>
    <r>
      <rPr>
        <sz val="10.5"/>
        <rFont val="Times New Roman"/>
        <charset val="134"/>
      </rPr>
      <t xml:space="preserve">                           </t>
    </r>
    <r>
      <rPr>
        <sz val="10.5"/>
        <rFont val="宋体"/>
        <charset val="134"/>
      </rPr>
      <t>填报日期：</t>
    </r>
    <r>
      <rPr>
        <sz val="10.5"/>
        <rFont val="Times New Roman"/>
        <charset val="134"/>
      </rPr>
      <t xml:space="preserve"> </t>
    </r>
  </si>
  <si>
    <t>在地面积（亩）</t>
  </si>
  <si>
    <t>当年采
收面积（亩）</t>
  </si>
  <si>
    <t>产量(吨)</t>
  </si>
  <si>
    <t>收购价格</t>
  </si>
  <si>
    <t>农业产值</t>
  </si>
  <si>
    <t>（万元/吨）</t>
  </si>
  <si>
    <t>（万元）</t>
  </si>
  <si>
    <t>收购价只填此栏为全镇均价</t>
  </si>
  <si>
    <r>
      <rPr>
        <sz val="10.5"/>
        <rFont val="Times New Roman"/>
        <charset val="134"/>
      </rPr>
      <t xml:space="preserve">    1.</t>
    </r>
    <r>
      <rPr>
        <sz val="10.5"/>
        <rFont val="宋体"/>
        <charset val="134"/>
      </rPr>
      <t>天麻</t>
    </r>
  </si>
  <si>
    <r>
      <rPr>
        <sz val="10.5"/>
        <rFont val="Times New Roman"/>
        <charset val="134"/>
      </rPr>
      <t xml:space="preserve">    2.</t>
    </r>
    <r>
      <rPr>
        <sz val="10.5"/>
        <rFont val="宋体"/>
        <charset val="134"/>
      </rPr>
      <t>白芨</t>
    </r>
  </si>
  <si>
    <r>
      <rPr>
        <sz val="10.5"/>
        <color theme="1"/>
        <rFont val="Times New Roman"/>
        <charset val="134"/>
      </rPr>
      <t xml:space="preserve">    3.</t>
    </r>
    <r>
      <rPr>
        <sz val="10.5"/>
        <color theme="1"/>
        <rFont val="宋体"/>
        <charset val="134"/>
      </rPr>
      <t>菊花</t>
    </r>
  </si>
  <si>
    <r>
      <rPr>
        <sz val="10.5"/>
        <rFont val="Times New Roman"/>
        <charset val="134"/>
      </rPr>
      <t xml:space="preserve">    4.</t>
    </r>
    <r>
      <rPr>
        <sz val="10.5"/>
        <rFont val="宋体"/>
        <charset val="134"/>
      </rPr>
      <t>黄连</t>
    </r>
  </si>
  <si>
    <r>
      <rPr>
        <sz val="10.5"/>
        <rFont val="Times New Roman"/>
        <charset val="134"/>
      </rPr>
      <t xml:space="preserve">  5.</t>
    </r>
    <r>
      <rPr>
        <sz val="10.5"/>
        <rFont val="宋体"/>
        <charset val="134"/>
      </rPr>
      <t>连翘</t>
    </r>
  </si>
  <si>
    <r>
      <rPr>
        <sz val="10.5"/>
        <rFont val="Times New Roman"/>
        <charset val="134"/>
      </rPr>
      <t xml:space="preserve">    8.</t>
    </r>
    <r>
      <rPr>
        <sz val="10.5"/>
        <rFont val="宋体"/>
        <charset val="134"/>
      </rPr>
      <t>艾叶</t>
    </r>
  </si>
  <si>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　</t>
    </r>
    <r>
      <rPr>
        <sz val="10.5"/>
        <rFont val="Times New Roman"/>
        <charset val="134"/>
      </rPr>
      <t xml:space="preserve"> 9.</t>
    </r>
    <r>
      <rPr>
        <sz val="10.5"/>
        <rFont val="宋体"/>
        <charset val="134"/>
      </rPr>
      <t>茯苓</t>
    </r>
  </si>
  <si>
    <r>
      <rPr>
        <sz val="10.5"/>
        <rFont val="Times New Roman"/>
        <charset val="134"/>
      </rPr>
      <t xml:space="preserve">    12.</t>
    </r>
    <r>
      <rPr>
        <sz val="10.5"/>
        <rFont val="宋体"/>
        <charset val="134"/>
      </rPr>
      <t>柴胡</t>
    </r>
  </si>
  <si>
    <r>
      <rPr>
        <sz val="10.5"/>
        <rFont val="Times New Roman"/>
        <charset val="134"/>
      </rPr>
      <t xml:space="preserve">    13.</t>
    </r>
    <r>
      <rPr>
        <sz val="10.5"/>
        <rFont val="宋体"/>
        <charset val="134"/>
      </rPr>
      <t>玄参</t>
    </r>
  </si>
  <si>
    <r>
      <rPr>
        <sz val="10.5"/>
        <rFont val="Times New Roman"/>
        <charset val="134"/>
      </rPr>
      <t xml:space="preserve">  14.</t>
    </r>
    <r>
      <rPr>
        <sz val="10.5"/>
        <rFont val="宋体"/>
        <charset val="134"/>
      </rPr>
      <t>贝母</t>
    </r>
  </si>
  <si>
    <r>
      <rPr>
        <sz val="10.5"/>
        <rFont val="Times New Roman"/>
        <charset val="134"/>
      </rPr>
      <t xml:space="preserve">    15.</t>
    </r>
    <r>
      <rPr>
        <sz val="10.5"/>
        <rFont val="宋体"/>
        <charset val="134"/>
      </rPr>
      <t>百合</t>
    </r>
  </si>
  <si>
    <r>
      <rPr>
        <sz val="10.5"/>
        <rFont val="Times New Roman"/>
        <charset val="134"/>
      </rPr>
      <t xml:space="preserve">  17.</t>
    </r>
    <r>
      <rPr>
        <sz val="10.5"/>
        <rFont val="宋体"/>
        <charset val="134"/>
      </rPr>
      <t>丹参</t>
    </r>
  </si>
  <si>
    <r>
      <rPr>
        <sz val="10.5"/>
        <rFont val="Times New Roman"/>
        <charset val="134"/>
      </rPr>
      <t xml:space="preserve">  18.</t>
    </r>
    <r>
      <rPr>
        <sz val="10.5"/>
        <rFont val="宋体"/>
        <charset val="134"/>
      </rPr>
      <t>大黄</t>
    </r>
  </si>
  <si>
    <r>
      <rPr>
        <sz val="10.5"/>
        <rFont val="Times New Roman"/>
        <charset val="134"/>
      </rPr>
      <t xml:space="preserve">   22.</t>
    </r>
    <r>
      <rPr>
        <sz val="10.5"/>
        <rFont val="宋体"/>
        <charset val="134"/>
      </rPr>
      <t>半夏</t>
    </r>
  </si>
  <si>
    <r>
      <rPr>
        <sz val="10.5"/>
        <rFont val="Times New Roman"/>
        <charset val="134"/>
      </rPr>
      <t xml:space="preserve">  23.</t>
    </r>
    <r>
      <rPr>
        <sz val="10.5"/>
        <rFont val="宋体"/>
        <charset val="134"/>
      </rPr>
      <t>葛根</t>
    </r>
  </si>
  <si>
    <r>
      <rPr>
        <sz val="10.5"/>
        <rFont val="Times New Roman"/>
        <charset val="134"/>
      </rPr>
      <t xml:space="preserve">  24.</t>
    </r>
    <r>
      <rPr>
        <sz val="10.5"/>
        <rFont val="宋体"/>
        <charset val="134"/>
      </rPr>
      <t>党参</t>
    </r>
  </si>
  <si>
    <r>
      <rPr>
        <sz val="10.5"/>
        <color indexed="10"/>
        <rFont val="宋体"/>
        <charset val="134"/>
      </rPr>
      <t xml:space="preserve">  2</t>
    </r>
    <r>
      <rPr>
        <sz val="10.5"/>
        <color indexed="10"/>
        <rFont val="宋体"/>
        <charset val="134"/>
      </rPr>
      <t>5</t>
    </r>
    <r>
      <rPr>
        <sz val="10.5"/>
        <color indexed="10"/>
        <rFont val="宋体"/>
        <charset val="134"/>
      </rPr>
      <t>.野菊花</t>
    </r>
  </si>
  <si>
    <r>
      <rPr>
        <sz val="10.5"/>
        <color indexed="10"/>
        <rFont val="宋体"/>
        <charset val="134"/>
      </rPr>
      <t xml:space="preserve">  2</t>
    </r>
    <r>
      <rPr>
        <sz val="10.5"/>
        <color indexed="10"/>
        <rFont val="宋体"/>
        <charset val="134"/>
      </rPr>
      <t>6</t>
    </r>
    <r>
      <rPr>
        <sz val="10.5"/>
        <color indexed="10"/>
        <rFont val="宋体"/>
        <charset val="134"/>
      </rPr>
      <t>.夏枯草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</si>
  <si>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29</t>
    </r>
    <r>
      <rPr>
        <sz val="12"/>
        <rFont val="宋体"/>
        <charset val="134"/>
      </rPr>
      <t>.金刚藤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</si>
  <si>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30</t>
    </r>
    <r>
      <rPr>
        <sz val="12"/>
        <rFont val="宋体"/>
        <charset val="134"/>
      </rPr>
      <t>.独活</t>
    </r>
  </si>
  <si>
    <r>
      <rPr>
        <sz val="12"/>
        <rFont val="宋体"/>
        <charset val="134"/>
      </rPr>
      <t xml:space="preserve">  3</t>
    </r>
    <r>
      <rPr>
        <sz val="12"/>
        <rFont val="宋体"/>
        <charset val="134"/>
      </rPr>
      <t>1</t>
    </r>
    <r>
      <rPr>
        <sz val="12"/>
        <rFont val="宋体"/>
        <charset val="134"/>
      </rPr>
      <t>.白芍</t>
    </r>
  </si>
  <si>
    <r>
      <rPr>
        <sz val="12"/>
        <rFont val="宋体"/>
        <charset val="134"/>
      </rPr>
      <t xml:space="preserve">  3</t>
    </r>
    <r>
      <rPr>
        <sz val="12"/>
        <rFont val="宋体"/>
        <charset val="134"/>
      </rPr>
      <t>2</t>
    </r>
    <r>
      <rPr>
        <sz val="12"/>
        <rFont val="宋体"/>
        <charset val="134"/>
      </rPr>
      <t>.冬花</t>
    </r>
  </si>
  <si>
    <r>
      <rPr>
        <sz val="12"/>
        <rFont val="宋体"/>
        <charset val="134"/>
      </rPr>
      <t xml:space="preserve">  3</t>
    </r>
    <r>
      <rPr>
        <sz val="12"/>
        <rFont val="宋体"/>
        <charset val="134"/>
      </rPr>
      <t>3</t>
    </r>
    <r>
      <rPr>
        <sz val="12"/>
        <rFont val="宋体"/>
        <charset val="134"/>
      </rPr>
      <t>.油用牡丹</t>
    </r>
  </si>
  <si>
    <r>
      <rPr>
        <sz val="12"/>
        <rFont val="宋体"/>
        <charset val="134"/>
      </rPr>
      <t xml:space="preserve">  3</t>
    </r>
    <r>
      <rPr>
        <sz val="12"/>
        <rFont val="宋体"/>
        <charset val="134"/>
      </rPr>
      <t>4</t>
    </r>
    <r>
      <rPr>
        <sz val="12"/>
        <rFont val="宋体"/>
        <charset val="134"/>
      </rPr>
      <t>.川芎</t>
    </r>
  </si>
  <si>
    <r>
      <rPr>
        <sz val="12"/>
        <rFont val="宋体"/>
        <charset val="134"/>
      </rPr>
      <t xml:space="preserve">  3</t>
    </r>
    <r>
      <rPr>
        <sz val="12"/>
        <rFont val="宋体"/>
        <charset val="134"/>
      </rPr>
      <t>5</t>
    </r>
    <r>
      <rPr>
        <sz val="12"/>
        <rFont val="宋体"/>
        <charset val="134"/>
      </rPr>
      <t>.续断</t>
    </r>
  </si>
  <si>
    <r>
      <rPr>
        <sz val="12"/>
        <rFont val="宋体"/>
        <charset val="134"/>
      </rPr>
      <t xml:space="preserve">  3</t>
    </r>
    <r>
      <rPr>
        <sz val="12"/>
        <rFont val="宋体"/>
        <charset val="134"/>
      </rPr>
      <t>6</t>
    </r>
    <r>
      <rPr>
        <sz val="12"/>
        <rFont val="宋体"/>
        <charset val="134"/>
      </rPr>
      <t>.石斛</t>
    </r>
  </si>
  <si>
    <r>
      <rPr>
        <sz val="12"/>
        <rFont val="宋体"/>
        <charset val="134"/>
      </rPr>
      <t xml:space="preserve">  3</t>
    </r>
    <r>
      <rPr>
        <sz val="12"/>
        <rFont val="宋体"/>
        <charset val="134"/>
      </rPr>
      <t>7</t>
    </r>
    <r>
      <rPr>
        <sz val="12"/>
        <rFont val="宋体"/>
        <charset val="134"/>
      </rPr>
      <t>.铁皮石斛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</si>
  <si>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38</t>
    </r>
    <r>
      <rPr>
        <sz val="12"/>
        <rFont val="宋体"/>
        <charset val="134"/>
      </rPr>
      <t>.玉竹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</si>
  <si>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39</t>
    </r>
    <r>
      <rPr>
        <sz val="12"/>
        <rFont val="宋体"/>
        <charset val="134"/>
      </rPr>
      <t>.栝楼（瓜蒌）</t>
    </r>
  </si>
  <si>
    <r>
      <rPr>
        <sz val="12"/>
        <rFont val="宋体"/>
        <charset val="134"/>
      </rPr>
      <t xml:space="preserve">  4</t>
    </r>
    <r>
      <rPr>
        <sz val="12"/>
        <rFont val="宋体"/>
        <charset val="134"/>
      </rPr>
      <t>0</t>
    </r>
    <r>
      <rPr>
        <sz val="12"/>
        <rFont val="宋体"/>
        <charset val="134"/>
      </rPr>
      <t>.何首乌</t>
    </r>
  </si>
  <si>
    <r>
      <rPr>
        <sz val="12"/>
        <rFont val="宋体"/>
        <charset val="134"/>
      </rPr>
      <t xml:space="preserve">  4</t>
    </r>
    <r>
      <rPr>
        <sz val="12"/>
        <rFont val="宋体"/>
        <charset val="134"/>
      </rPr>
      <t>1</t>
    </r>
    <r>
      <rPr>
        <sz val="12"/>
        <rFont val="宋体"/>
        <charset val="134"/>
      </rPr>
      <t>.白花蛇舌草</t>
    </r>
  </si>
  <si>
    <r>
      <rPr>
        <sz val="12"/>
        <rFont val="宋体"/>
        <charset val="134"/>
      </rPr>
      <t xml:space="preserve">  4</t>
    </r>
    <r>
      <rPr>
        <sz val="12"/>
        <rFont val="宋体"/>
        <charset val="134"/>
      </rPr>
      <t>2</t>
    </r>
    <r>
      <rPr>
        <sz val="12"/>
        <rFont val="宋体"/>
        <charset val="134"/>
      </rPr>
      <t>.射干</t>
    </r>
  </si>
  <si>
    <r>
      <rPr>
        <sz val="12"/>
        <rFont val="宋体"/>
        <charset val="134"/>
      </rPr>
      <t xml:space="preserve">  4</t>
    </r>
    <r>
      <rPr>
        <sz val="12"/>
        <rFont val="宋体"/>
        <charset val="134"/>
      </rPr>
      <t>3</t>
    </r>
    <r>
      <rPr>
        <sz val="12"/>
        <rFont val="宋体"/>
        <charset val="134"/>
      </rPr>
      <t>.泽泻</t>
    </r>
  </si>
  <si>
    <r>
      <rPr>
        <sz val="12"/>
        <rFont val="宋体"/>
        <charset val="134"/>
      </rPr>
      <t xml:space="preserve">  4</t>
    </r>
    <r>
      <rPr>
        <sz val="12"/>
        <rFont val="宋体"/>
        <charset val="134"/>
      </rPr>
      <t>4</t>
    </r>
    <r>
      <rPr>
        <sz val="12"/>
        <rFont val="宋体"/>
        <charset val="134"/>
      </rPr>
      <t>.牡丹</t>
    </r>
  </si>
  <si>
    <r>
      <rPr>
        <sz val="12"/>
        <rFont val="宋体"/>
        <charset val="134"/>
      </rPr>
      <t xml:space="preserve">  4</t>
    </r>
    <r>
      <rPr>
        <sz val="12"/>
        <rFont val="宋体"/>
        <charset val="134"/>
      </rPr>
      <t>5</t>
    </r>
    <r>
      <rPr>
        <sz val="12"/>
        <rFont val="宋体"/>
        <charset val="134"/>
      </rPr>
      <t>.前胡</t>
    </r>
  </si>
  <si>
    <r>
      <rPr>
        <sz val="12"/>
        <rFont val="宋体"/>
        <charset val="134"/>
      </rPr>
      <t xml:space="preserve">  4</t>
    </r>
    <r>
      <rPr>
        <sz val="12"/>
        <rFont val="宋体"/>
        <charset val="134"/>
      </rPr>
      <t>6</t>
    </r>
    <r>
      <rPr>
        <sz val="12"/>
        <rFont val="宋体"/>
        <charset val="134"/>
      </rPr>
      <t>.白芷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</si>
  <si>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47</t>
    </r>
    <r>
      <rPr>
        <sz val="12"/>
        <rFont val="宋体"/>
        <charset val="134"/>
      </rPr>
      <t>.梭罗果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</si>
  <si>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48</t>
    </r>
    <r>
      <rPr>
        <sz val="12"/>
        <rFont val="宋体"/>
        <charset val="134"/>
      </rPr>
      <t>.黄岑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</si>
  <si>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49</t>
    </r>
    <r>
      <rPr>
        <sz val="12"/>
        <rFont val="宋体"/>
        <charset val="134"/>
      </rPr>
      <t>.云木香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</si>
  <si>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50</t>
    </r>
    <r>
      <rPr>
        <sz val="12"/>
        <rFont val="宋体"/>
        <charset val="134"/>
      </rPr>
      <t>.决明子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</si>
  <si>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51</t>
    </r>
    <r>
      <rPr>
        <sz val="12"/>
        <rFont val="宋体"/>
        <charset val="134"/>
      </rPr>
      <t>.其他品种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</si>
  <si>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4</t>
    </r>
    <r>
      <rPr>
        <sz val="12"/>
        <rFont val="宋体"/>
        <charset val="134"/>
      </rPr>
      <t>.黄柏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</si>
  <si>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5</t>
    </r>
    <r>
      <rPr>
        <sz val="12"/>
        <rFont val="宋体"/>
        <charset val="134"/>
      </rPr>
      <t>.厚朴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</si>
  <si>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6</t>
    </r>
    <r>
      <rPr>
        <sz val="12"/>
        <rFont val="宋体"/>
        <charset val="134"/>
      </rPr>
      <t>.金银花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</si>
  <si>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7</t>
    </r>
    <r>
      <rPr>
        <sz val="12"/>
        <rFont val="宋体"/>
        <charset val="134"/>
      </rPr>
      <t>.银杏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</si>
  <si>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8</t>
    </r>
    <r>
      <rPr>
        <sz val="12"/>
        <rFont val="宋体"/>
        <charset val="134"/>
      </rPr>
      <t>.吴茱萸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</si>
  <si>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9</t>
    </r>
    <r>
      <rPr>
        <sz val="12"/>
        <rFont val="宋体"/>
        <charset val="134"/>
      </rPr>
      <t>.山茱萸</t>
    </r>
  </si>
  <si>
    <t>xxxx</t>
  </si>
  <si>
    <t xml:space="preserve">单位负责人：             填表人：            填报日期：  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</si>
</sst>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&quot;$&quot;* #,##0_);_(&quot;$&quot;* \(#,##0\);_(&quot;$&quot;* &quot;-&quot;??_);_(@_)"/>
    <numFmt numFmtId="179" formatCode="mmm\ dd\,\ yy"/>
    <numFmt numFmtId="180" formatCode="_(&quot;$&quot;* #,##0.0_);_(&quot;$&quot;* \(#,##0.0\);_(&quot;$&quot;* &quot;-&quot;??_);_(@_)"/>
    <numFmt numFmtId="181" formatCode="mm/dd/yy_)"/>
    <numFmt numFmtId="182" formatCode="0.00_ "/>
    <numFmt numFmtId="183" formatCode="0.0_ "/>
    <numFmt numFmtId="184" formatCode="0.000"/>
  </numFmts>
  <fonts count="98">
    <font>
      <sz val="12"/>
      <name val="宋体"/>
      <charset val="134"/>
    </font>
    <font>
      <b/>
      <sz val="18"/>
      <name val="华文中宋"/>
      <charset val="134"/>
    </font>
    <font>
      <sz val="10.5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.5"/>
      <color indexed="12"/>
      <name val="宋体"/>
      <charset val="134"/>
    </font>
    <font>
      <b/>
      <sz val="9"/>
      <color indexed="12"/>
      <name val="宋体"/>
      <charset val="134"/>
    </font>
    <font>
      <b/>
      <sz val="9"/>
      <color indexed="14"/>
      <name val="宋体"/>
      <charset val="134"/>
    </font>
    <font>
      <b/>
      <sz val="10"/>
      <color indexed="12"/>
      <name val="宋体"/>
      <charset val="134"/>
    </font>
    <font>
      <b/>
      <sz val="10.5"/>
      <name val="楷体"/>
      <charset val="134"/>
    </font>
    <font>
      <sz val="10.5"/>
      <name val="Times New Roman"/>
      <charset val="134"/>
    </font>
    <font>
      <sz val="10.5"/>
      <color indexed="10"/>
      <name val="Arial Narrow"/>
      <charset val="134"/>
    </font>
    <font>
      <sz val="12"/>
      <name val="Arial Narrow"/>
      <charset val="134"/>
    </font>
    <font>
      <sz val="10.5"/>
      <color theme="1"/>
      <name val="Times New Roman"/>
      <charset val="134"/>
    </font>
    <font>
      <b/>
      <sz val="10.5"/>
      <name val="宋体"/>
      <charset val="134"/>
    </font>
    <font>
      <sz val="10.5"/>
      <color indexed="10"/>
      <name val="宋体"/>
      <charset val="134"/>
    </font>
    <font>
      <b/>
      <sz val="11"/>
      <color indexed="10"/>
      <name val="宋体"/>
      <charset val="134"/>
    </font>
    <font>
      <b/>
      <u/>
      <sz val="9"/>
      <color indexed="10"/>
      <name val="宋体"/>
      <charset val="134"/>
    </font>
    <font>
      <sz val="10"/>
      <color indexed="10"/>
      <name val="Arial Black"/>
      <charset val="134"/>
    </font>
    <font>
      <sz val="11"/>
      <color indexed="14"/>
      <name val="宋体"/>
      <charset val="134"/>
    </font>
    <font>
      <sz val="8"/>
      <color rgb="FFFF0000"/>
      <name val="宋体"/>
      <charset val="134"/>
    </font>
    <font>
      <sz val="10.5"/>
      <name val="Arial Narrow"/>
      <charset val="134"/>
    </font>
    <font>
      <sz val="10"/>
      <color rgb="FFFF0000"/>
      <name val="宋体"/>
      <charset val="134"/>
    </font>
    <font>
      <sz val="10"/>
      <color indexed="12"/>
      <name val="Arial Black"/>
      <charset val="134"/>
    </font>
    <font>
      <sz val="11"/>
      <color indexed="12"/>
      <name val="宋体"/>
      <charset val="134"/>
    </font>
    <font>
      <sz val="12"/>
      <color indexed="12"/>
      <name val="Arial Narrow"/>
      <charset val="134"/>
    </font>
    <font>
      <b/>
      <sz val="9"/>
      <name val="宋体"/>
      <charset val="134"/>
    </font>
    <font>
      <sz val="9"/>
      <name val="Times New Roman"/>
      <charset val="134"/>
    </font>
    <font>
      <u/>
      <sz val="9"/>
      <color indexed="12"/>
      <name val="宋体"/>
      <charset val="134"/>
    </font>
    <font>
      <sz val="11"/>
      <name val="Arial Narrow"/>
      <charset val="134"/>
    </font>
    <font>
      <b/>
      <sz val="10.5"/>
      <name val="Times New Roman"/>
      <charset val="134"/>
    </font>
    <font>
      <b/>
      <sz val="10.5"/>
      <color indexed="10"/>
      <name val="Times New Roman"/>
      <charset val="134"/>
    </font>
    <font>
      <sz val="10.5"/>
      <color indexed="12"/>
      <name val="宋体"/>
      <charset val="134"/>
    </font>
    <font>
      <sz val="10.5"/>
      <color indexed="14"/>
      <name val="宋体"/>
      <charset val="134"/>
    </font>
    <font>
      <sz val="10.5"/>
      <color indexed="12"/>
      <name val="Arial Narrow"/>
      <charset val="134"/>
    </font>
    <font>
      <b/>
      <sz val="26"/>
      <name val="华文中宋"/>
      <charset val="134"/>
    </font>
    <font>
      <sz val="16"/>
      <name val="黑体"/>
      <charset val="134"/>
    </font>
    <font>
      <sz val="18"/>
      <name val="华文细黑"/>
      <charset val="134"/>
    </font>
    <font>
      <sz val="18"/>
      <name val="宋体"/>
      <charset val="134"/>
    </font>
    <font>
      <sz val="16"/>
      <name val="宋体"/>
      <charset val="134"/>
    </font>
    <font>
      <u/>
      <sz val="16"/>
      <color indexed="12"/>
      <name val="黑体"/>
      <charset val="134"/>
    </font>
    <font>
      <sz val="10"/>
      <color indexed="22"/>
      <name val="宋体"/>
      <charset val="134"/>
    </font>
    <font>
      <sz val="9"/>
      <color indexed="22"/>
      <name val="宋体"/>
      <charset val="134"/>
    </font>
    <font>
      <sz val="14"/>
      <name val="宋体"/>
      <charset val="134"/>
    </font>
    <font>
      <sz val="9"/>
      <color indexed="8"/>
      <name val="宋体"/>
      <charset val="134"/>
    </font>
    <font>
      <sz val="9"/>
      <color indexed="30"/>
      <name val="宋体"/>
      <charset val="134"/>
    </font>
    <font>
      <sz val="9"/>
      <color indexed="9"/>
      <name val="宋体"/>
      <charset val="134"/>
    </font>
    <font>
      <sz val="12"/>
      <color indexed="30"/>
      <name val="宋体"/>
      <charset val="134"/>
    </font>
    <font>
      <sz val="12"/>
      <color rgb="FFFF0000"/>
      <name val="宋体"/>
      <charset val="134"/>
    </font>
    <font>
      <sz val="9"/>
      <color indexed="12"/>
      <name val="宋体"/>
      <charset val="134"/>
    </font>
    <font>
      <sz val="9"/>
      <color indexed="10"/>
      <name val="宋体"/>
      <charset val="134"/>
    </font>
    <font>
      <sz val="9"/>
      <color indexed="55"/>
      <name val="宋体"/>
      <charset val="134"/>
    </font>
    <font>
      <sz val="12"/>
      <color indexed="55"/>
      <name val="宋体"/>
      <charset val="134"/>
    </font>
    <font>
      <sz val="10"/>
      <color indexed="14"/>
      <name val="宋体"/>
      <charset val="134"/>
    </font>
    <font>
      <sz val="12"/>
      <color indexed="12"/>
      <name val="宋体"/>
      <charset val="134"/>
    </font>
    <font>
      <sz val="12"/>
      <color indexed="10"/>
      <name val="Arial Narrow"/>
      <charset val="134"/>
    </font>
    <font>
      <sz val="9"/>
      <name val="宋体"/>
      <charset val="134"/>
    </font>
    <font>
      <sz val="10"/>
      <color indexed="12"/>
      <name val="宋体"/>
      <charset val="134"/>
    </font>
    <font>
      <sz val="10"/>
      <color indexed="17"/>
      <name val="宋体"/>
      <charset val="134"/>
    </font>
    <font>
      <b/>
      <sz val="12"/>
      <color indexed="12"/>
      <name val="宋体"/>
      <charset val="134"/>
    </font>
    <font>
      <sz val="10.5"/>
      <color indexed="10"/>
      <name val="Times New Roman"/>
      <charset val="134"/>
    </font>
    <font>
      <sz val="10"/>
      <name val="Times New Roman"/>
      <charset val="134"/>
    </font>
    <font>
      <sz val="10.5"/>
      <color indexed="14"/>
      <name val="Times New Roman"/>
      <charset val="134"/>
    </font>
    <font>
      <sz val="12"/>
      <color indexed="14"/>
      <name val="宋体"/>
      <charset val="134"/>
    </font>
    <font>
      <sz val="12"/>
      <color indexed="14"/>
      <name val="Arial Narrow"/>
      <charset val="134"/>
    </font>
    <font>
      <b/>
      <sz val="8"/>
      <color indexed="10"/>
      <name val="华文中宋"/>
      <charset val="134"/>
    </font>
    <font>
      <sz val="10.25"/>
      <name val="Arial Narrow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42"/>
      <name val="宋体"/>
      <charset val="134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sz val="10"/>
      <name val="Arial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name val="ＭＳ Ｐゴシック"/>
      <charset val="134"/>
    </font>
    <font>
      <b/>
      <sz val="12"/>
      <name val="Arial"/>
      <charset val="134"/>
    </font>
    <font>
      <sz val="7"/>
      <name val="Small Fonts"/>
      <charset val="134"/>
    </font>
    <font>
      <sz val="10"/>
      <name val="MS Sans Serif"/>
      <charset val="134"/>
    </font>
    <font>
      <sz val="12"/>
      <name val="Times New Roman"/>
      <charset val="134"/>
    </font>
    <font>
      <sz val="11"/>
      <name val="蹈框"/>
      <charset val="134"/>
    </font>
    <font>
      <sz val="12"/>
      <name val="바탕체"/>
      <charset val="2"/>
    </font>
    <font>
      <b/>
      <sz val="10.5"/>
      <color indexed="12"/>
      <name val="Times New Roman"/>
      <charset val="134"/>
    </font>
    <font>
      <sz val="10.5"/>
      <color theme="1"/>
      <name val="宋体"/>
      <charset val="134"/>
    </font>
    <font>
      <b/>
      <sz val="10"/>
      <color indexed="12"/>
      <name val="Times New Roman"/>
      <charset val="134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4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10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hair">
        <color indexed="8"/>
      </right>
      <top/>
      <bottom style="medium">
        <color indexed="10"/>
      </bottom>
      <diagonal/>
    </border>
    <border>
      <left style="hair">
        <color indexed="8"/>
      </left>
      <right/>
      <top/>
      <bottom style="medium">
        <color indexed="1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ash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/>
      <bottom style="medium">
        <color indexed="10"/>
      </bottom>
      <diagonal/>
    </border>
    <border>
      <left/>
      <right style="dashed">
        <color auto="1"/>
      </right>
      <top style="medium">
        <color indexed="10"/>
      </top>
      <bottom style="dashed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21">
    <xf numFmtId="0" fontId="0" fillId="0" borderId="0">
      <alignment vertical="center"/>
    </xf>
    <xf numFmtId="42" fontId="67" fillId="0" borderId="0" applyFont="0" applyFill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9" fillId="11" borderId="35" applyNumberFormat="0" applyAlignment="0" applyProtection="0">
      <alignment vertical="center"/>
    </xf>
    <xf numFmtId="44" fontId="67" fillId="0" borderId="0" applyFont="0" applyFill="0" applyBorder="0" applyAlignment="0" applyProtection="0">
      <alignment vertical="center"/>
    </xf>
    <xf numFmtId="41" fontId="67" fillId="0" borderId="0" applyFont="0" applyFill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70" fillId="9" borderId="35" applyNumberFormat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9" fontId="67" fillId="0" borderId="0" applyFon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10" borderId="36" applyNumberFormat="0" applyFont="0" applyAlignment="0" applyProtection="0">
      <alignment vertical="center"/>
    </xf>
    <xf numFmtId="0" fontId="0" fillId="0" borderId="0"/>
    <xf numFmtId="0" fontId="72" fillId="14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/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37" applyNumberFormat="0" applyFill="0" applyAlignment="0" applyProtection="0">
      <alignment vertical="center"/>
    </xf>
    <xf numFmtId="0" fontId="81" fillId="0" borderId="38" applyNumberFormat="0" applyFill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5" fillId="0" borderId="39" applyNumberFormat="0" applyFill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82" fillId="9" borderId="40" applyNumberFormat="0" applyAlignment="0" applyProtection="0">
      <alignment vertical="center"/>
    </xf>
    <xf numFmtId="0" fontId="70" fillId="9" borderId="35" applyNumberFormat="0" applyAlignment="0" applyProtection="0">
      <alignment vertical="center"/>
    </xf>
    <xf numFmtId="0" fontId="83" fillId="17" borderId="41" applyNumberFormat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87" fillId="12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82" fillId="9" borderId="40" applyNumberFormat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87" fillId="12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9" borderId="0" applyNumberFormat="0" applyBorder="0" applyAlignment="0" applyProtection="0">
      <alignment vertical="center"/>
    </xf>
    <xf numFmtId="40" fontId="88" fillId="0" borderId="0" applyFont="0" applyFill="0" applyBorder="0" applyAlignment="0" applyProtection="0"/>
    <xf numFmtId="0" fontId="68" fillId="19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38" fontId="88" fillId="0" borderId="0" applyFont="0" applyFill="0" applyBorder="0" applyAlignment="0" applyProtection="0"/>
    <xf numFmtId="0" fontId="72" fillId="15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41" fontId="77" fillId="0" borderId="0" applyFont="0" applyFill="0" applyBorder="0" applyAlignment="0" applyProtection="0"/>
    <xf numFmtId="0" fontId="0" fillId="0" borderId="0">
      <alignment vertical="center"/>
    </xf>
    <xf numFmtId="43" fontId="77" fillId="0" borderId="0" applyFont="0" applyFill="0" applyBorder="0" applyAlignment="0" applyProtection="0"/>
    <xf numFmtId="177" fontId="77" fillId="0" borderId="0" applyFont="0" applyFill="0" applyBorder="0" applyAlignment="0" applyProtection="0"/>
    <xf numFmtId="176" fontId="77" fillId="0" borderId="0" applyFont="0" applyFill="0" applyBorder="0" applyAlignment="0" applyProtection="0"/>
    <xf numFmtId="0" fontId="89" fillId="0" borderId="44" applyNumberFormat="0" applyAlignment="0" applyProtection="0">
      <alignment horizontal="left" vertical="center"/>
    </xf>
    <xf numFmtId="0" fontId="89" fillId="0" borderId="4">
      <alignment horizontal="left" vertical="center"/>
    </xf>
    <xf numFmtId="37" fontId="90" fillId="0" borderId="0"/>
    <xf numFmtId="0" fontId="91" fillId="0" borderId="0"/>
    <xf numFmtId="0" fontId="80" fillId="0" borderId="37" applyNumberFormat="0" applyFill="0" applyAlignment="0" applyProtection="0">
      <alignment vertical="center"/>
    </xf>
    <xf numFmtId="0" fontId="81" fillId="0" borderId="38" applyNumberFormat="0" applyFill="0" applyAlignment="0" applyProtection="0">
      <alignment vertical="center"/>
    </xf>
    <xf numFmtId="0" fontId="75" fillId="0" borderId="39" applyNumberFormat="0" applyFill="0" applyAlignment="0" applyProtection="0">
      <alignment vertical="center"/>
    </xf>
    <xf numFmtId="43" fontId="92" fillId="0" borderId="0" applyFont="0" applyFill="0" applyBorder="0" applyAlignment="0" applyProtection="0"/>
    <xf numFmtId="0" fontId="75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0"/>
    <xf numFmtId="0" fontId="67" fillId="0" borderId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86" fillId="5" borderId="0" applyNumberFormat="0" applyBorder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3" fillId="17" borderId="41" applyNumberForma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1" fontId="92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61" fillId="0" borderId="0"/>
    <xf numFmtId="41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93" fillId="0" borderId="0"/>
    <xf numFmtId="0" fontId="72" fillId="15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69" fillId="11" borderId="35" applyNumberFormat="0" applyAlignment="0" applyProtection="0">
      <alignment vertical="center"/>
    </xf>
    <xf numFmtId="0" fontId="0" fillId="10" borderId="36" applyNumberFormat="0" applyFont="0" applyAlignment="0" applyProtection="0">
      <alignment vertical="center"/>
    </xf>
    <xf numFmtId="0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94" fillId="0" borderId="0"/>
  </cellStyleXfs>
  <cellXfs count="25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center" vertical="center"/>
    </xf>
    <xf numFmtId="0" fontId="0" fillId="3" borderId="2" xfId="0" applyFill="1" applyBorder="1" applyProtection="1">
      <alignment vertical="center"/>
    </xf>
    <xf numFmtId="0" fontId="10" fillId="0" borderId="1" xfId="0" applyFont="1" applyFill="1" applyBorder="1" applyAlignment="1">
      <alignment horizontal="justify" vertical="center"/>
    </xf>
    <xf numFmtId="0" fontId="11" fillId="3" borderId="3" xfId="0" applyFont="1" applyFill="1" applyBorder="1" applyAlignment="1" applyProtection="1">
      <alignment horizontal="center" vertical="center"/>
      <protection hidden="1"/>
    </xf>
    <xf numFmtId="182" fontId="12" fillId="3" borderId="2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0" fillId="2" borderId="2" xfId="0" applyFont="1" applyFill="1" applyBorder="1" applyAlignment="1" applyProtection="1">
      <alignment vertical="center"/>
      <protection locked="0"/>
    </xf>
    <xf numFmtId="0" fontId="0" fillId="2" borderId="2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>
      <alignment vertical="center"/>
    </xf>
    <xf numFmtId="0" fontId="0" fillId="0" borderId="2" xfId="0" applyFont="1" applyBorder="1">
      <alignment vertical="center"/>
    </xf>
    <xf numFmtId="0" fontId="16" fillId="0" borderId="0" xfId="0" applyFont="1" applyAlignment="1">
      <alignment horizontal="left" vertical="center" wrapText="1"/>
    </xf>
    <xf numFmtId="0" fontId="17" fillId="4" borderId="0" xfId="12" applyFont="1" applyFill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 wrapText="1"/>
      <protection hidden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9" fillId="0" borderId="6" xfId="0" applyFont="1" applyFill="1" applyBorder="1" applyAlignment="1" applyProtection="1">
      <alignment horizontal="center" vertical="center" wrapText="1"/>
      <protection hidden="1"/>
    </xf>
    <xf numFmtId="0" fontId="12" fillId="2" borderId="2" xfId="0" applyFont="1" applyFill="1" applyBorder="1" applyAlignment="1">
      <alignment horizontal="center" vertical="center"/>
    </xf>
    <xf numFmtId="183" fontId="12" fillId="2" borderId="2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Protection="1">
      <alignment vertical="center"/>
      <protection locked="0"/>
    </xf>
    <xf numFmtId="183" fontId="0" fillId="3" borderId="2" xfId="0" applyNumberFormat="1" applyFill="1" applyBorder="1" applyProtection="1">
      <alignment vertical="center"/>
    </xf>
    <xf numFmtId="0" fontId="12" fillId="6" borderId="7" xfId="0" applyFont="1" applyFill="1" applyBorder="1" applyAlignment="1" applyProtection="1">
      <alignment horizontal="center" vertical="center"/>
    </xf>
    <xf numFmtId="0" fontId="12" fillId="6" borderId="8" xfId="0" applyFont="1" applyFill="1" applyBorder="1" applyAlignment="1" applyProtection="1">
      <alignment horizontal="center" vertical="center"/>
    </xf>
    <xf numFmtId="0" fontId="21" fillId="3" borderId="2" xfId="0" applyFont="1" applyFill="1" applyBorder="1" applyAlignment="1" applyProtection="1">
      <alignment horizontal="center" vertical="center"/>
      <protection hidden="1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183" fontId="12" fillId="3" borderId="2" xfId="0" applyNumberFormat="1" applyFont="1" applyFill="1" applyBorder="1" applyAlignment="1" applyProtection="1">
      <alignment horizontal="center" vertical="center"/>
    </xf>
    <xf numFmtId="0" fontId="12" fillId="6" borderId="1" xfId="0" applyFont="1" applyFill="1" applyBorder="1" applyAlignment="1" applyProtection="1">
      <alignment horizontal="center" vertical="center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6" borderId="1" xfId="0" applyFill="1" applyBorder="1" applyProtection="1">
      <alignment vertical="center"/>
      <protection locked="0"/>
    </xf>
    <xf numFmtId="0" fontId="0" fillId="6" borderId="2" xfId="0" applyFill="1" applyBorder="1" applyProtection="1">
      <alignment vertical="center"/>
      <protection locked="0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19" fillId="0" borderId="11" xfId="0" applyFont="1" applyFill="1" applyBorder="1" applyAlignment="1" applyProtection="1">
      <alignment horizontal="center" vertical="center" wrapText="1"/>
      <protection hidden="1"/>
    </xf>
    <xf numFmtId="0" fontId="19" fillId="0" borderId="12" xfId="0" applyFont="1" applyFill="1" applyBorder="1" applyAlignment="1" applyProtection="1">
      <alignment horizontal="center" vertical="center" wrapText="1"/>
      <protection hidden="1"/>
    </xf>
    <xf numFmtId="0" fontId="7" fillId="5" borderId="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 wrapText="1"/>
      <protection hidden="1"/>
    </xf>
    <xf numFmtId="0" fontId="24" fillId="0" borderId="12" xfId="0" applyFont="1" applyFill="1" applyBorder="1" applyAlignment="1" applyProtection="1">
      <alignment horizontal="center" vertical="center" wrapText="1"/>
      <protection hidden="1"/>
    </xf>
    <xf numFmtId="0" fontId="24" fillId="0" borderId="6" xfId="0" applyFont="1" applyFill="1" applyBorder="1" applyAlignment="1" applyProtection="1">
      <alignment horizontal="center" vertical="center" wrapText="1"/>
      <protection hidden="1"/>
    </xf>
    <xf numFmtId="0" fontId="25" fillId="0" borderId="8" xfId="0" applyFont="1" applyBorder="1" applyAlignment="1" applyProtection="1">
      <alignment horizontal="center" vertical="center"/>
      <protection locked="0"/>
    </xf>
    <xf numFmtId="0" fontId="25" fillId="2" borderId="8" xfId="0" applyFont="1" applyFill="1" applyBorder="1" applyAlignment="1" applyProtection="1">
      <alignment horizontal="center" vertical="center"/>
      <protection locked="0"/>
    </xf>
    <xf numFmtId="0" fontId="25" fillId="2" borderId="13" xfId="0" applyFont="1" applyFill="1" applyBorder="1" applyAlignment="1" applyProtection="1">
      <alignment horizontal="center" vertical="center"/>
      <protection locked="0"/>
    </xf>
    <xf numFmtId="0" fontId="24" fillId="0" borderId="11" xfId="0" applyFont="1" applyFill="1" applyBorder="1" applyAlignment="1" applyProtection="1">
      <alignment horizontal="center" vertical="center" wrapText="1"/>
      <protection hidden="1"/>
    </xf>
    <xf numFmtId="182" fontId="12" fillId="6" borderId="8" xfId="0" applyNumberFormat="1" applyFont="1" applyFill="1" applyBorder="1" applyAlignment="1" applyProtection="1">
      <alignment horizontal="center" vertical="center"/>
    </xf>
    <xf numFmtId="182" fontId="12" fillId="0" borderId="8" xfId="0" applyNumberFormat="1" applyFont="1" applyBorder="1" applyAlignment="1" applyProtection="1">
      <alignment horizontal="center" vertical="center"/>
      <protection locked="0"/>
    </xf>
    <xf numFmtId="182" fontId="25" fillId="0" borderId="8" xfId="0" applyNumberFormat="1" applyFont="1" applyBorder="1" applyAlignment="1" applyProtection="1">
      <alignment horizontal="center" vertical="center"/>
      <protection locked="0"/>
    </xf>
    <xf numFmtId="182" fontId="25" fillId="2" borderId="8" xfId="0" applyNumberFormat="1" applyFont="1" applyFill="1" applyBorder="1" applyAlignment="1" applyProtection="1">
      <alignment horizontal="center" vertical="center"/>
      <protection locked="0"/>
    </xf>
    <xf numFmtId="182" fontId="12" fillId="2" borderId="8" xfId="0" applyNumberFormat="1" applyFont="1" applyFill="1" applyBorder="1" applyAlignment="1" applyProtection="1">
      <alignment horizontal="center" vertical="center"/>
      <protection locked="0"/>
    </xf>
    <xf numFmtId="182" fontId="25" fillId="2" borderId="13" xfId="0" applyNumberFormat="1" applyFont="1" applyFill="1" applyBorder="1" applyAlignment="1" applyProtection="1">
      <alignment horizontal="center" vertical="center"/>
      <protection locked="0"/>
    </xf>
    <xf numFmtId="182" fontId="12" fillId="2" borderId="13" xfId="0" applyNumberFormat="1" applyFont="1" applyFill="1" applyBorder="1" applyAlignment="1" applyProtection="1">
      <alignment horizontal="center" vertical="center"/>
      <protection locked="0"/>
    </xf>
    <xf numFmtId="182" fontId="12" fillId="2" borderId="14" xfId="0" applyNumberFormat="1" applyFont="1" applyFill="1" applyBorder="1" applyAlignment="1" applyProtection="1">
      <alignment horizontal="center" vertical="center"/>
      <protection locked="0"/>
    </xf>
    <xf numFmtId="182" fontId="0" fillId="2" borderId="2" xfId="0" applyNumberFormat="1" applyFill="1" applyBorder="1" applyProtection="1">
      <alignment vertical="center"/>
      <protection locked="0"/>
    </xf>
    <xf numFmtId="182" fontId="0" fillId="6" borderId="2" xfId="0" applyNumberFormat="1" applyFill="1" applyBorder="1" applyProtection="1">
      <alignment vertical="center"/>
      <protection locked="0"/>
    </xf>
    <xf numFmtId="182" fontId="0" fillId="2" borderId="2" xfId="0" applyNumberFormat="1" applyFill="1" applyBorder="1">
      <alignment vertical="center"/>
    </xf>
    <xf numFmtId="182" fontId="12" fillId="2" borderId="8" xfId="0" applyNumberFormat="1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25" fillId="2" borderId="16" xfId="0" applyFont="1" applyFill="1" applyBorder="1" applyAlignment="1" applyProtection="1">
      <alignment horizontal="center" vertical="center"/>
      <protection locked="0"/>
    </xf>
    <xf numFmtId="0" fontId="25" fillId="2" borderId="18" xfId="0" applyFont="1" applyFill="1" applyBorder="1" applyAlignment="1" applyProtection="1">
      <alignment horizontal="center" vertical="center"/>
      <protection locked="0"/>
    </xf>
    <xf numFmtId="0" fontId="25" fillId="2" borderId="19" xfId="0" applyFont="1" applyFill="1" applyBorder="1" applyAlignment="1" applyProtection="1">
      <alignment horizontal="center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7" borderId="2" xfId="0" applyFill="1" applyBorder="1">
      <alignment vertical="center"/>
    </xf>
    <xf numFmtId="0" fontId="0" fillId="7" borderId="2" xfId="0" applyFill="1" applyBorder="1" applyAlignment="1">
      <alignment horizontal="center" vertical="center"/>
    </xf>
    <xf numFmtId="0" fontId="0" fillId="7" borderId="2" xfId="0" applyFill="1" applyBorder="1" applyProtection="1">
      <alignment vertical="center"/>
    </xf>
    <xf numFmtId="0" fontId="4" fillId="7" borderId="2" xfId="0" applyFont="1" applyFill="1" applyBorder="1" applyAlignment="1" applyProtection="1">
      <alignment vertical="center"/>
    </xf>
    <xf numFmtId="0" fontId="0" fillId="7" borderId="4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/>
    </xf>
    <xf numFmtId="0" fontId="0" fillId="0" borderId="2" xfId="0" applyFont="1" applyBorder="1" applyProtection="1">
      <alignment vertical="center"/>
      <protection locked="0"/>
    </xf>
    <xf numFmtId="0" fontId="0" fillId="3" borderId="2" xfId="0" applyFill="1" applyBorder="1" applyAlignment="1">
      <alignment vertical="center"/>
    </xf>
    <xf numFmtId="0" fontId="0" fillId="0" borderId="23" xfId="0" applyFont="1" applyBorder="1" applyAlignment="1">
      <alignment horizontal="left" vertical="center"/>
    </xf>
    <xf numFmtId="0" fontId="0" fillId="2" borderId="2" xfId="0" applyFill="1" applyBorder="1" applyProtection="1">
      <alignment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26" fillId="2" borderId="2" xfId="0" applyFont="1" applyFill="1" applyBorder="1" applyAlignment="1" applyProtection="1">
      <alignment horizontal="center" vertical="center"/>
      <protection locked="0"/>
    </xf>
    <xf numFmtId="0" fontId="26" fillId="2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182" fontId="0" fillId="7" borderId="2" xfId="0" applyNumberFormat="1" applyFill="1" applyBorder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12" applyFont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justify" vertical="center"/>
    </xf>
    <xf numFmtId="0" fontId="10" fillId="0" borderId="2" xfId="0" applyFont="1" applyFill="1" applyBorder="1" applyAlignment="1">
      <alignment horizontal="justify" vertical="center"/>
    </xf>
    <xf numFmtId="0" fontId="10" fillId="0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 applyProtection="1">
      <alignment horizontal="center" vertical="center"/>
      <protection hidden="1"/>
    </xf>
    <xf numFmtId="0" fontId="4" fillId="8" borderId="2" xfId="0" applyFont="1" applyFill="1" applyBorder="1">
      <alignment vertical="center"/>
    </xf>
    <xf numFmtId="0" fontId="29" fillId="8" borderId="2" xfId="0" applyFont="1" applyFill="1" applyBorder="1" applyAlignment="1" applyProtection="1">
      <alignment horizontal="center" vertical="center"/>
      <protection hidden="1"/>
    </xf>
    <xf numFmtId="0" fontId="4" fillId="8" borderId="24" xfId="0" applyFont="1" applyFill="1" applyBorder="1">
      <alignment vertical="center"/>
    </xf>
    <xf numFmtId="0" fontId="21" fillId="8" borderId="2" xfId="0" applyFont="1" applyFill="1" applyBorder="1" applyAlignment="1">
      <alignment horizontal="center" vertical="center"/>
    </xf>
    <xf numFmtId="0" fontId="29" fillId="8" borderId="2" xfId="0" applyFont="1" applyFill="1" applyBorder="1" applyAlignment="1">
      <alignment horizontal="center" vertical="center"/>
    </xf>
    <xf numFmtId="183" fontId="29" fillId="8" borderId="24" xfId="0" applyNumberFormat="1" applyFont="1" applyFill="1" applyBorder="1" applyAlignment="1">
      <alignment horizontal="center" vertical="center"/>
    </xf>
    <xf numFmtId="0" fontId="29" fillId="8" borderId="2" xfId="0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>
      <alignment horizontal="justify" vertical="center"/>
    </xf>
    <xf numFmtId="0" fontId="21" fillId="3" borderId="8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31" fillId="0" borderId="2" xfId="0" applyFont="1" applyFill="1" applyBorder="1" applyAlignment="1">
      <alignment horizontal="center" vertical="center"/>
    </xf>
    <xf numFmtId="0" fontId="21" fillId="8" borderId="8" xfId="0" applyFont="1" applyFill="1" applyBorder="1" applyAlignment="1" applyProtection="1">
      <alignment horizontal="center" vertical="center"/>
    </xf>
    <xf numFmtId="0" fontId="21" fillId="3" borderId="7" xfId="0" applyFont="1" applyFill="1" applyBorder="1" applyAlignment="1" applyProtection="1">
      <alignment horizontal="center" vertical="center"/>
      <protection locked="0"/>
    </xf>
    <xf numFmtId="0" fontId="32" fillId="0" borderId="2" xfId="0" applyFont="1" applyFill="1" applyBorder="1" applyAlignment="1">
      <alignment horizontal="center" vertical="center"/>
    </xf>
    <xf numFmtId="183" fontId="29" fillId="8" borderId="3" xfId="0" applyNumberFormat="1" applyFont="1" applyFill="1" applyBorder="1" applyAlignment="1">
      <alignment horizontal="center" vertical="center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 wrapText="1"/>
      <protection hidden="1"/>
    </xf>
    <xf numFmtId="0" fontId="33" fillId="0" borderId="11" xfId="0" applyFont="1" applyFill="1" applyBorder="1" applyAlignment="1" applyProtection="1">
      <alignment horizontal="center" vertical="center" wrapText="1"/>
      <protection hidden="1"/>
    </xf>
    <xf numFmtId="0" fontId="33" fillId="0" borderId="25" xfId="0" applyFont="1" applyFill="1" applyBorder="1" applyAlignment="1" applyProtection="1">
      <alignment horizontal="center" vertical="center" wrapText="1"/>
      <protection hidden="1"/>
    </xf>
    <xf numFmtId="0" fontId="32" fillId="0" borderId="25" xfId="0" applyFont="1" applyFill="1" applyBorder="1" applyAlignment="1" applyProtection="1">
      <alignment horizontal="center" vertical="center" wrapText="1"/>
      <protection hidden="1"/>
    </xf>
    <xf numFmtId="0" fontId="2" fillId="8" borderId="26" xfId="0" applyFont="1" applyFill="1" applyBorder="1">
      <alignment vertical="center"/>
    </xf>
    <xf numFmtId="0" fontId="32" fillId="8" borderId="26" xfId="0" applyFont="1" applyFill="1" applyBorder="1">
      <alignment vertical="center"/>
    </xf>
    <xf numFmtId="0" fontId="21" fillId="8" borderId="8" xfId="0" applyFont="1" applyFill="1" applyBorder="1" applyAlignment="1">
      <alignment horizontal="center" vertical="center"/>
    </xf>
    <xf numFmtId="0" fontId="21" fillId="0" borderId="8" xfId="0" applyFont="1" applyBorder="1" applyAlignment="1" applyProtection="1">
      <alignment horizontal="center" vertical="center"/>
      <protection locked="0"/>
    </xf>
    <xf numFmtId="0" fontId="34" fillId="0" borderId="8" xfId="0" applyFont="1" applyBorder="1" applyAlignment="1" applyProtection="1">
      <alignment horizontal="center" vertical="center"/>
      <protection locked="0"/>
    </xf>
    <xf numFmtId="0" fontId="21" fillId="2" borderId="8" xfId="0" applyFont="1" applyFill="1" applyBorder="1" applyAlignment="1" applyProtection="1">
      <alignment horizontal="center" vertical="center"/>
      <protection locked="0"/>
    </xf>
    <xf numFmtId="0" fontId="34" fillId="2" borderId="8" xfId="0" applyFont="1" applyFill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19" fillId="0" borderId="25" xfId="0" applyFont="1" applyFill="1" applyBorder="1" applyAlignment="1" applyProtection="1">
      <alignment horizontal="center" vertical="center" wrapText="1"/>
      <protection hidden="1"/>
    </xf>
    <xf numFmtId="0" fontId="24" fillId="0" borderId="25" xfId="0" applyFont="1" applyFill="1" applyBorder="1" applyAlignment="1" applyProtection="1">
      <alignment horizontal="center" vertical="center" wrapText="1"/>
      <protection hidden="1"/>
    </xf>
    <xf numFmtId="0" fontId="21" fillId="0" borderId="29" xfId="0" applyFont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Protection="1">
      <alignment vertical="center"/>
      <protection locked="0"/>
    </xf>
    <xf numFmtId="0" fontId="39" fillId="0" borderId="0" xfId="0" applyFont="1" applyProtection="1">
      <alignment vertical="center"/>
      <protection locked="0"/>
    </xf>
    <xf numFmtId="0" fontId="40" fillId="0" borderId="0" xfId="12" applyFont="1" applyAlignment="1" applyProtection="1">
      <alignment horizontal="justify" vertical="center"/>
      <protection locked="0"/>
    </xf>
    <xf numFmtId="0" fontId="40" fillId="0" borderId="0" xfId="12" applyFont="1" applyAlignment="1" applyProtection="1">
      <alignment vertical="center"/>
      <protection locked="0"/>
    </xf>
    <xf numFmtId="0" fontId="36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49" fontId="42" fillId="0" borderId="0" xfId="0" applyNumberFormat="1" applyFont="1" applyFill="1" applyProtection="1">
      <alignment vertical="center"/>
      <protection locked="0"/>
    </xf>
    <xf numFmtId="0" fontId="38" fillId="0" borderId="0" xfId="0" applyFont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vertical="center"/>
      <protection locked="0"/>
    </xf>
    <xf numFmtId="0" fontId="39" fillId="0" borderId="0" xfId="0" applyFont="1" applyAlignment="1" applyProtection="1">
      <alignment vertical="center"/>
      <protection locked="0"/>
    </xf>
    <xf numFmtId="0" fontId="39" fillId="0" borderId="0" xfId="0" applyFont="1">
      <alignment vertical="center"/>
    </xf>
    <xf numFmtId="31" fontId="43" fillId="0" borderId="0" xfId="0" applyNumberFormat="1" applyFont="1" applyAlignment="1" applyProtection="1">
      <alignment horizontal="center" vertical="center"/>
      <protection locked="0"/>
    </xf>
    <xf numFmtId="49" fontId="44" fillId="0" borderId="0" xfId="0" applyNumberFormat="1" applyFont="1" applyProtection="1">
      <alignment vertical="center"/>
      <protection hidden="1"/>
    </xf>
    <xf numFmtId="49" fontId="45" fillId="0" borderId="0" xfId="0" applyNumberFormat="1" applyFont="1" applyProtection="1">
      <alignment vertical="center"/>
      <protection hidden="1"/>
    </xf>
    <xf numFmtId="0" fontId="45" fillId="0" borderId="0" xfId="0" applyFont="1" applyProtection="1">
      <alignment vertical="center"/>
      <protection hidden="1"/>
    </xf>
    <xf numFmtId="49" fontId="44" fillId="0" borderId="30" xfId="0" applyNumberFormat="1" applyFont="1" applyBorder="1" applyAlignment="1" applyProtection="1">
      <alignment vertical="center" wrapText="1"/>
      <protection hidden="1"/>
    </xf>
    <xf numFmtId="49" fontId="44" fillId="0" borderId="30" xfId="0" applyNumberFormat="1" applyFont="1" applyFill="1" applyBorder="1" applyProtection="1">
      <alignment vertical="center"/>
      <protection hidden="1"/>
    </xf>
    <xf numFmtId="49" fontId="44" fillId="0" borderId="30" xfId="0" applyNumberFormat="1" applyFont="1" applyBorder="1" applyProtection="1">
      <alignment vertical="center"/>
      <protection hidden="1"/>
    </xf>
    <xf numFmtId="0" fontId="45" fillId="0" borderId="0" xfId="0" applyFont="1" applyBorder="1" applyAlignment="1" applyProtection="1">
      <alignment horizontal="center" vertical="center"/>
      <protection hidden="1"/>
    </xf>
    <xf numFmtId="0" fontId="46" fillId="0" borderId="0" xfId="0" applyFont="1" applyProtection="1">
      <alignment vertical="center"/>
      <protection hidden="1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0" fillId="0" borderId="31" xfId="0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49" fillId="0" borderId="0" xfId="0" applyFont="1" applyBorder="1">
      <alignment vertical="center"/>
    </xf>
    <xf numFmtId="0" fontId="49" fillId="0" borderId="0" xfId="0" applyFont="1" applyBorder="1" applyProtection="1">
      <alignment vertical="center"/>
      <protection hidden="1"/>
    </xf>
    <xf numFmtId="0" fontId="50" fillId="0" borderId="0" xfId="0" applyFont="1" applyBorder="1" applyProtection="1">
      <alignment vertical="center"/>
      <protection hidden="1"/>
    </xf>
    <xf numFmtId="0" fontId="45" fillId="0" borderId="0" xfId="0" applyFont="1" applyBorder="1" applyAlignment="1" applyProtection="1">
      <alignment horizontal="left" vertical="center"/>
      <protection hidden="1"/>
    </xf>
    <xf numFmtId="0" fontId="51" fillId="0" borderId="0" xfId="0" applyFont="1" applyProtection="1">
      <alignment vertical="center"/>
      <protection hidden="1"/>
    </xf>
    <xf numFmtId="0" fontId="52" fillId="0" borderId="0" xfId="0" applyFont="1">
      <alignment vertical="center"/>
    </xf>
    <xf numFmtId="0" fontId="3" fillId="0" borderId="0" xfId="0" applyFont="1">
      <alignment vertical="center"/>
    </xf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53" fillId="0" borderId="32" xfId="0" applyFont="1" applyBorder="1" applyAlignment="1">
      <alignment horizontal="center" vertical="center" wrapText="1"/>
    </xf>
    <xf numFmtId="184" fontId="53" fillId="0" borderId="33" xfId="0" applyNumberFormat="1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0" fillId="8" borderId="26" xfId="0" applyFill="1" applyBorder="1">
      <alignment vertical="center"/>
    </xf>
    <xf numFmtId="184" fontId="0" fillId="8" borderId="26" xfId="0" applyNumberFormat="1" applyFill="1" applyBorder="1">
      <alignment vertical="center"/>
    </xf>
    <xf numFmtId="0" fontId="54" fillId="8" borderId="26" xfId="0" applyFont="1" applyFill="1" applyBorder="1">
      <alignment vertical="center"/>
    </xf>
    <xf numFmtId="0" fontId="12" fillId="8" borderId="8" xfId="0" applyFont="1" applyFill="1" applyBorder="1" applyAlignment="1">
      <alignment horizontal="center" vertical="center"/>
    </xf>
    <xf numFmtId="1" fontId="12" fillId="8" borderId="8" xfId="0" applyNumberFormat="1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56" fillId="0" borderId="0" xfId="0" applyFont="1" applyProtection="1">
      <alignment vertical="center"/>
      <protection hidden="1"/>
    </xf>
    <xf numFmtId="0" fontId="57" fillId="0" borderId="34" xfId="0" applyFont="1" applyBorder="1" applyAlignment="1">
      <alignment horizontal="center" vertical="center" wrapText="1"/>
    </xf>
    <xf numFmtId="0" fontId="58" fillId="0" borderId="34" xfId="0" applyFont="1" applyBorder="1" applyAlignment="1">
      <alignment horizontal="center" vertical="center" wrapText="1"/>
    </xf>
    <xf numFmtId="0" fontId="59" fillId="0" borderId="0" xfId="0" applyFont="1">
      <alignment vertical="center"/>
    </xf>
    <xf numFmtId="0" fontId="53" fillId="0" borderId="33" xfId="0" applyFont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184" fontId="5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184" fontId="0" fillId="0" borderId="0" xfId="0" applyNumberFormat="1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justify" vertical="center"/>
    </xf>
    <xf numFmtId="0" fontId="15" fillId="0" borderId="1" xfId="0" applyFont="1" applyFill="1" applyBorder="1" applyAlignment="1">
      <alignment horizontal="justify" vertical="center"/>
    </xf>
    <xf numFmtId="0" fontId="61" fillId="0" borderId="1" xfId="0" applyFont="1" applyFill="1" applyBorder="1" applyAlignment="1">
      <alignment horizontal="justify" vertical="center"/>
    </xf>
    <xf numFmtId="0" fontId="15" fillId="0" borderId="0" xfId="0" applyFont="1">
      <alignment vertical="center"/>
    </xf>
    <xf numFmtId="0" fontId="10" fillId="0" borderId="23" xfId="0" applyFont="1" applyFill="1" applyBorder="1" applyAlignment="1">
      <alignment horizontal="justify" vertical="center"/>
    </xf>
    <xf numFmtId="0" fontId="2" fillId="0" borderId="23" xfId="0" applyFont="1" applyBorder="1" applyAlignment="1">
      <alignment horizontal="left" vertical="center"/>
    </xf>
    <xf numFmtId="0" fontId="62" fillId="0" borderId="2" xfId="0" applyFont="1" applyFill="1" applyBorder="1" applyAlignment="1">
      <alignment horizontal="center" vertical="center"/>
    </xf>
    <xf numFmtId="0" fontId="63" fillId="0" borderId="0" xfId="0" applyFont="1">
      <alignment vertical="center"/>
    </xf>
    <xf numFmtId="0" fontId="64" fillId="0" borderId="8" xfId="0" applyFont="1" applyBorder="1" applyAlignment="1">
      <alignment horizontal="center" vertical="center"/>
    </xf>
    <xf numFmtId="49" fontId="65" fillId="8" borderId="8" xfId="16" applyNumberFormat="1" applyFont="1" applyFill="1" applyBorder="1" applyAlignment="1" applyProtection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184" fontId="0" fillId="0" borderId="0" xfId="0" applyNumberFormat="1">
      <alignment vertical="center"/>
    </xf>
    <xf numFmtId="49" fontId="12" fillId="8" borderId="8" xfId="0" applyNumberFormat="1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66" fillId="0" borderId="0" xfId="0" applyFont="1" applyBorder="1" applyAlignment="1">
      <alignment horizontal="center" vertical="top" wrapText="1"/>
    </xf>
    <xf numFmtId="0" fontId="63" fillId="0" borderId="0" xfId="0" applyFont="1" applyFill="1" applyBorder="1">
      <alignment vertical="center"/>
    </xf>
    <xf numFmtId="1" fontId="63" fillId="0" borderId="0" xfId="0" applyNumberFormat="1" applyFont="1" applyFill="1" applyBorder="1">
      <alignment vertical="center"/>
    </xf>
    <xf numFmtId="0" fontId="64" fillId="0" borderId="0" xfId="0" applyFont="1" applyFill="1" applyBorder="1" applyAlignment="1">
      <alignment horizontal="center" vertical="center"/>
    </xf>
    <xf numFmtId="1" fontId="64" fillId="0" borderId="0" xfId="0" applyNumberFormat="1" applyFont="1" applyFill="1" applyBorder="1" applyAlignment="1">
      <alignment horizontal="center" vertical="center"/>
    </xf>
    <xf numFmtId="49" fontId="65" fillId="0" borderId="0" xfId="16" applyNumberFormat="1" applyFont="1" applyFill="1" applyBorder="1" applyAlignment="1" applyProtection="1">
      <alignment horizontal="center" vertical="center"/>
    </xf>
    <xf numFmtId="1" fontId="65" fillId="0" borderId="0" xfId="16" applyNumberFormat="1" applyFont="1" applyFill="1" applyBorder="1" applyAlignment="1" applyProtection="1">
      <alignment horizontal="center" vertical="center"/>
    </xf>
    <xf numFmtId="0" fontId="48" fillId="0" borderId="0" xfId="0" applyFont="1" applyBorder="1" applyAlignment="1">
      <alignment horizontal="center"/>
    </xf>
    <xf numFmtId="0" fontId="48" fillId="0" borderId="32" xfId="0" applyFont="1" applyBorder="1" applyAlignment="1">
      <alignment horizontal="center"/>
    </xf>
  </cellXfs>
  <cellStyles count="121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_工资分发表05rh" xfId="16"/>
    <cellStyle name="60% - 强调文字颜色 2" xfId="17" builtinId="36"/>
    <cellStyle name="标题 4" xfId="18" builtinId="19"/>
    <cellStyle name="警告文本" xfId="19" builtinId="11"/>
    <cellStyle name="_ET_STYLE_NoName_00_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40% - 强调文字颜色 4 2" xfId="31"/>
    <cellStyle name="20% - 强调文字颜色 6" xfId="32" builtinId="50"/>
    <cellStyle name="强调文字颜色 2" xfId="33" builtinId="33"/>
    <cellStyle name="链接单元格" xfId="34" builtinId="24"/>
    <cellStyle name="40% - 强调文字颜色 1 2" xfId="35"/>
    <cellStyle name="汇总" xfId="36" builtinId="25"/>
    <cellStyle name="好" xfId="37" builtinId="26"/>
    <cellStyle name="40% - 强调文字颜色 2 2" xfId="38"/>
    <cellStyle name="适中" xfId="39" builtinId="28"/>
    <cellStyle name="20% - 强调文字颜色 5" xfId="40" builtinId="46"/>
    <cellStyle name="强调文字颜色 1" xfId="41" builtinId="29"/>
    <cellStyle name="40% - 强调文字颜色 5 2" xfId="42"/>
    <cellStyle name="20% - 强调文字颜色 1" xfId="43" builtinId="30"/>
    <cellStyle name="40% - 强调文字颜色 1" xfId="44" builtinId="31"/>
    <cellStyle name="20% - 强调文字颜色 2" xfId="45" builtinId="34"/>
    <cellStyle name="输出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适中 2" xfId="57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콤마_BOILER-CO1" xfId="64"/>
    <cellStyle name="20% - 强调文字颜色 5 2" xfId="65"/>
    <cellStyle name="20% - 强调文字颜色 6 2" xfId="66"/>
    <cellStyle name="40% - 强调文字颜色 3 2" xfId="67"/>
    <cellStyle name="콤마 [0]_BOILER-CO1" xfId="68"/>
    <cellStyle name="60% - 强调文字颜色 1 2" xfId="69"/>
    <cellStyle name="60% - 强调文字颜色 2 2" xfId="70"/>
    <cellStyle name="60% - 强调文字颜色 3 2" xfId="71"/>
    <cellStyle name="60% - 强调文字颜色 4 2" xfId="72"/>
    <cellStyle name="60% - 强调文字颜色 5 2" xfId="73"/>
    <cellStyle name="60% - 强调文字颜色 6 2" xfId="74"/>
    <cellStyle name="Comma [0]_1995" xfId="75"/>
    <cellStyle name="常规 2 2" xfId="76"/>
    <cellStyle name="Comma_1995" xfId="77"/>
    <cellStyle name="Currency [0]_1995" xfId="78"/>
    <cellStyle name="Currency_1995" xfId="79"/>
    <cellStyle name="Header1" xfId="80"/>
    <cellStyle name="Header2" xfId="81"/>
    <cellStyle name="no dec" xfId="82"/>
    <cellStyle name="Normal_APR" xfId="83"/>
    <cellStyle name="标题 1 2" xfId="84"/>
    <cellStyle name="标题 2 2" xfId="85"/>
    <cellStyle name="标题 3 2" xfId="86"/>
    <cellStyle name="千位_GetDateDialog" xfId="87"/>
    <cellStyle name="标题 4 2" xfId="88"/>
    <cellStyle name="标题 5" xfId="89"/>
    <cellStyle name="差 2" xfId="90"/>
    <cellStyle name="常规 2" xfId="91"/>
    <cellStyle name="常规 3 2" xfId="92"/>
    <cellStyle name="常规 4" xfId="93"/>
    <cellStyle name="超链接 2" xfId="94"/>
    <cellStyle name="好 2" xfId="95"/>
    <cellStyle name="汇总 2" xfId="96"/>
    <cellStyle name="检查单元格 2" xfId="97"/>
    <cellStyle name="解释性文本 2" xfId="98"/>
    <cellStyle name="千位[0]_GetDateDialog" xfId="99"/>
    <cellStyle name="警告文本 2" xfId="100"/>
    <cellStyle name="链接单元格 2" xfId="101"/>
    <cellStyle name="霓付 [0]_97MBO" xfId="102"/>
    <cellStyle name="霓付_97MBO" xfId="103"/>
    <cellStyle name="烹拳 [0]_97MBO" xfId="104"/>
    <cellStyle name="烹拳_97MBO" xfId="105"/>
    <cellStyle name="普通_ 白土" xfId="106"/>
    <cellStyle name="千分位[0]_ 白土" xfId="107"/>
    <cellStyle name="千分位_ 白土" xfId="108"/>
    <cellStyle name="钎霖_laroux" xfId="109"/>
    <cellStyle name="强调文字颜色 1 2" xfId="110"/>
    <cellStyle name="强调文字颜色 2 2" xfId="111"/>
    <cellStyle name="强调文字颜色 3 2" xfId="112"/>
    <cellStyle name="强调文字颜色 4 2" xfId="113"/>
    <cellStyle name="强调文字颜色 5 2" xfId="114"/>
    <cellStyle name="强调文字颜色 6 2" xfId="115"/>
    <cellStyle name="输入 2" xfId="116"/>
    <cellStyle name="注释 2" xfId="117"/>
    <cellStyle name="통화 [0]_BOILER-CO1" xfId="118"/>
    <cellStyle name="통화_BOILER-CO1" xfId="119"/>
    <cellStyle name="표준_0N-HANDLING " xfId="120"/>
  </cellStyles>
  <dxfs count="4"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CCCCFF"/>
      <color rgb="00CCFFCC"/>
      <color rgb="000000FF"/>
      <color rgb="00FFCC99"/>
      <color rgb="00FFCCCC"/>
      <color rgb="00CC00FF"/>
      <color rgb="00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ublic\f\&#20892;&#19994;\2014&#31179;&#25910;&#31918;&#39135;&#20316;&#29289;&#20135;&#37327;&#39044;&#35745;&#26680;&#23454;\2014&#65336;&#65336;&#31179;&#25910;&#31918;&#39135;&#20316;&#29289;&#20135;&#37327;&#39044;&#35745;&#26680;&#23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\&#20892;&#19994;\2014&#20840;&#24180;&#20027;&#35201;&#20892;&#26519;&#29287;&#28180;&#19994;&#20135;&#21697;&#20135;&#37327;&#20135;&#20540;&#39044;&#35745;\2014&#24191;&#27700;&#24066;&#20840;&#24180;&#20027;&#35201;&#20892;&#26519;&#29287;&#28180;&#20135;&#21697;&#20135;&#37327;&#21450;&#20135;&#20540;&#39044;&#35745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ublic\f\&#20892;&#19994;\2014&#31179;&#25910;&#31918;&#39135;&#20316;&#29289;&#20135;&#37327;&#39044;&#35745;&#26680;&#23454;\&#24191;&#27700;&#24066;&#26449;&#32423;&#30005;&#23376;&#21488;&#24080;&#31995;&#32479;\201X&#24180;&#24212;&#23665;&#21150;&#20107;&#22788;XX&#26449;&#30005;&#23376;&#21488;&#24080;&#31995;&#32479;\&#24212;&#21150;&#20998;&#26449;&#25968;&#25454;&#26356;&#26032;&#25991;&#2672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使用说明"/>
      <sheetName val="秋收作物产量"/>
      <sheetName val="年报主要指标更新"/>
      <sheetName val="定季报作物指标更新"/>
      <sheetName val="Sheet1"/>
      <sheetName val="Sheet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使用说明"/>
      <sheetName val="全年农林牧渔产品产量产值"/>
      <sheetName val="统一格式"/>
      <sheetName val="年报主要指标更新"/>
      <sheetName val="定季报作物指标更新"/>
      <sheetName val="秋收作物产量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名称应用"/>
      <sheetName val="主页目录"/>
      <sheetName val="年报主要指标更新"/>
      <sheetName val="定季报作物指标更新"/>
      <sheetName val="抽样户情况表"/>
      <sheetName val="全年农林牧渔产品产量产值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BO400"/>
  <sheetViews>
    <sheetView zoomScale="96" zoomScaleNormal="96" workbookViewId="0">
      <selection activeCell="E23" sqref="E23"/>
    </sheetView>
  </sheetViews>
  <sheetFormatPr defaultColWidth="9" defaultRowHeight="14.25"/>
  <cols>
    <col min="1" max="1" width="7.625" customWidth="1"/>
    <col min="2" max="2" width="7.125" customWidth="1"/>
    <col min="3" max="3" width="53.25" customWidth="1"/>
    <col min="4" max="4" width="8.125" customWidth="1"/>
    <col min="5" max="5" width="8.875" customWidth="1"/>
    <col min="8" max="8" width="22.75" customWidth="1"/>
    <col min="9" max="9" width="9" customWidth="1"/>
    <col min="10" max="10" width="7" customWidth="1"/>
    <col min="11" max="11" width="10.75" customWidth="1"/>
    <col min="12" max="12" width="9" customWidth="1"/>
    <col min="13" max="13" width="15.875" customWidth="1"/>
    <col min="14" max="28" width="9" customWidth="1"/>
    <col min="29" max="29" width="11.625" customWidth="1"/>
    <col min="30" max="33" width="9" customWidth="1"/>
    <col min="34" max="34" width="22.5" customWidth="1"/>
    <col min="35" max="66" width="9" customWidth="1"/>
    <col min="67" max="67" width="9.875" customWidth="1"/>
    <col min="68" max="80" width="9" customWidth="1"/>
  </cols>
  <sheetData>
    <row r="1" ht="54.75" customHeight="1"/>
    <row r="2" ht="54" customHeight="1" spans="1:13">
      <c r="A2" s="163" t="s">
        <v>0</v>
      </c>
      <c r="B2" s="163"/>
      <c r="C2" s="163"/>
      <c r="D2" s="163"/>
      <c r="E2" s="163"/>
      <c r="F2" s="101"/>
      <c r="G2" s="101"/>
      <c r="H2" s="101"/>
      <c r="I2" s="101"/>
      <c r="J2" s="101"/>
      <c r="K2" s="101"/>
      <c r="L2" s="101"/>
      <c r="M2" s="101"/>
    </row>
    <row r="3" ht="18.75" customHeight="1" spans="3:13">
      <c r="C3" s="164" t="s">
        <v>1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ht="32.25" customHeight="1" spans="2:13">
      <c r="B4" s="165"/>
      <c r="C4" s="165"/>
      <c r="D4" s="165"/>
      <c r="E4" s="101"/>
      <c r="F4" s="101"/>
      <c r="G4" s="101"/>
      <c r="H4" s="101"/>
      <c r="I4" s="101"/>
      <c r="J4" s="101"/>
      <c r="K4" s="101"/>
      <c r="L4" s="101"/>
      <c r="M4" s="101"/>
    </row>
    <row r="5" ht="24.95" customHeight="1" spans="3:13">
      <c r="C5" s="166" t="s">
        <v>2</v>
      </c>
      <c r="D5" s="167"/>
      <c r="E5" s="101"/>
      <c r="F5" s="101"/>
      <c r="G5" s="101"/>
      <c r="H5" s="101"/>
      <c r="I5" s="101"/>
      <c r="J5" s="101"/>
      <c r="K5" s="101"/>
      <c r="L5" s="101"/>
      <c r="M5" s="101"/>
    </row>
    <row r="6" ht="24.95" customHeight="1" spans="3:13">
      <c r="C6" s="166" t="s">
        <v>3</v>
      </c>
      <c r="D6" s="167"/>
      <c r="E6" s="101"/>
      <c r="F6" s="101"/>
      <c r="G6" s="101"/>
      <c r="H6" s="101"/>
      <c r="I6" s="101"/>
      <c r="J6" s="101"/>
      <c r="K6" s="101"/>
      <c r="L6" s="101"/>
      <c r="M6" s="101"/>
    </row>
    <row r="7" ht="24.95" customHeight="1" spans="3:13">
      <c r="C7" s="168"/>
      <c r="D7" s="101"/>
      <c r="E7" s="101"/>
      <c r="F7" s="101"/>
      <c r="G7" s="101"/>
      <c r="H7" s="101"/>
      <c r="I7" s="101"/>
      <c r="J7" s="101"/>
      <c r="K7" s="101"/>
      <c r="L7" s="101"/>
      <c r="M7" s="101"/>
    </row>
    <row r="8" ht="24.95" customHeight="1" spans="3:13">
      <c r="C8" s="168"/>
      <c r="D8" s="101"/>
      <c r="E8" s="101"/>
      <c r="F8" s="101"/>
      <c r="G8" s="101"/>
      <c r="H8" s="101"/>
      <c r="I8" s="101"/>
      <c r="J8" s="101"/>
      <c r="K8" s="101"/>
      <c r="L8" s="101"/>
      <c r="M8" s="101"/>
    </row>
    <row r="9" ht="24.95" customHeight="1" spans="3:13">
      <c r="C9" s="168"/>
      <c r="D9" s="101"/>
      <c r="E9" s="101"/>
      <c r="F9" s="101"/>
      <c r="G9" s="101"/>
      <c r="H9" s="101"/>
      <c r="I9" s="101"/>
      <c r="J9" s="101"/>
      <c r="K9" s="101"/>
      <c r="L9" s="101"/>
      <c r="M9" s="101"/>
    </row>
    <row r="10" ht="24.95" customHeight="1" spans="3:13">
      <c r="C10" s="168"/>
      <c r="D10" s="101"/>
      <c r="E10" s="101"/>
      <c r="F10" s="101"/>
      <c r="G10" s="101"/>
      <c r="H10" s="168"/>
      <c r="I10" s="101"/>
      <c r="J10" s="101"/>
      <c r="K10" s="101"/>
      <c r="L10" s="101"/>
      <c r="M10" s="101"/>
    </row>
    <row r="11" ht="24.95" customHeight="1" spans="3:13">
      <c r="C11" s="168"/>
      <c r="D11" s="101"/>
      <c r="E11" s="101"/>
      <c r="F11" s="101"/>
      <c r="G11" s="101"/>
      <c r="H11" s="101"/>
      <c r="I11" s="101"/>
      <c r="J11" s="101"/>
      <c r="K11" s="101"/>
      <c r="L11" s="101"/>
      <c r="M11" s="101"/>
    </row>
    <row r="12" ht="24.95" customHeight="1" spans="3:13">
      <c r="C12" s="168"/>
      <c r="D12" s="101"/>
      <c r="E12" s="101"/>
      <c r="F12" s="101"/>
      <c r="G12" s="101"/>
      <c r="H12" s="101"/>
      <c r="I12" s="101"/>
      <c r="J12" s="101"/>
      <c r="K12" s="101"/>
      <c r="L12" s="101"/>
      <c r="M12" s="101"/>
    </row>
    <row r="13" ht="24.95" customHeight="1" spans="3:13">
      <c r="C13" s="168"/>
      <c r="D13" s="101"/>
      <c r="E13" s="101"/>
      <c r="F13" s="101"/>
      <c r="G13" s="101"/>
      <c r="H13" s="101"/>
      <c r="I13" s="101"/>
      <c r="J13" s="101"/>
      <c r="K13" s="101"/>
      <c r="L13" s="101"/>
      <c r="M13" s="101"/>
    </row>
    <row r="14" ht="24.95" customHeight="1" spans="3:13">
      <c r="C14" s="168"/>
      <c r="D14" s="101"/>
      <c r="E14" s="101"/>
      <c r="F14" s="101"/>
      <c r="G14" s="101"/>
      <c r="H14" s="101"/>
      <c r="I14" s="101"/>
      <c r="J14" s="101"/>
      <c r="K14" s="101"/>
      <c r="L14" s="101"/>
      <c r="M14" s="101"/>
    </row>
    <row r="15" ht="24.95" customHeight="1" spans="3:13">
      <c r="C15" s="168"/>
      <c r="D15" s="101"/>
      <c r="E15" s="101"/>
      <c r="F15" s="101"/>
      <c r="G15" s="101"/>
      <c r="H15" s="101"/>
      <c r="I15" s="101"/>
      <c r="J15" s="101"/>
      <c r="K15" s="101"/>
      <c r="L15" s="101"/>
      <c r="M15" s="101"/>
    </row>
    <row r="16" ht="24.95" customHeight="1" spans="3:13">
      <c r="C16" s="168"/>
      <c r="D16" s="101"/>
      <c r="E16" s="101"/>
      <c r="F16" s="101"/>
      <c r="G16" s="101"/>
      <c r="H16" s="101"/>
      <c r="I16" s="101"/>
      <c r="J16" s="101"/>
      <c r="K16" s="101"/>
      <c r="L16" s="101"/>
      <c r="M16" s="101"/>
    </row>
    <row r="17" ht="24" customHeight="1" spans="3:13">
      <c r="C17" s="168"/>
      <c r="D17" s="101"/>
      <c r="E17" s="101"/>
      <c r="F17" s="101"/>
      <c r="G17" s="101"/>
      <c r="H17" s="101"/>
      <c r="I17" s="101"/>
      <c r="J17" s="101"/>
      <c r="K17" s="101"/>
      <c r="L17" s="101"/>
      <c r="M17" s="101"/>
    </row>
    <row r="18" ht="24.95" customHeight="1" spans="3:13">
      <c r="C18" s="169"/>
      <c r="D18" s="101"/>
      <c r="E18" s="101"/>
      <c r="F18" s="101"/>
      <c r="G18" s="101"/>
      <c r="H18" s="101"/>
      <c r="I18" s="101"/>
      <c r="J18" s="101"/>
      <c r="K18" s="101"/>
      <c r="L18" s="101"/>
      <c r="M18" s="101"/>
    </row>
    <row r="19" ht="24.95" customHeight="1" spans="3:13">
      <c r="C19" s="170"/>
      <c r="D19" s="101"/>
      <c r="E19" s="101"/>
      <c r="F19" s="101"/>
      <c r="G19" s="101"/>
      <c r="H19" s="101"/>
      <c r="I19" s="101"/>
      <c r="J19" s="101"/>
      <c r="K19" s="101"/>
      <c r="L19" s="101"/>
      <c r="M19" s="101"/>
    </row>
    <row r="20" spans="1:13">
      <c r="A20" s="171" t="s">
        <v>4</v>
      </c>
      <c r="B20" s="171"/>
      <c r="C20" s="172" t="s">
        <v>5</v>
      </c>
      <c r="D20" s="101"/>
      <c r="E20" s="101"/>
      <c r="F20" s="101"/>
      <c r="G20" s="101"/>
      <c r="H20" s="101"/>
      <c r="I20" s="101"/>
      <c r="J20" s="101"/>
      <c r="K20" s="101"/>
      <c r="L20" s="101"/>
      <c r="M20" s="101"/>
    </row>
    <row r="21" ht="22.5" customHeight="1" spans="1:13">
      <c r="A21" s="173" t="str">
        <f>VLOOKUP(C20,dmdw,2,0)</f>
        <v>填报单位:关庙镇</v>
      </c>
      <c r="B21" s="173"/>
      <c r="C21" s="173"/>
      <c r="D21" s="101"/>
      <c r="E21" s="101"/>
      <c r="F21" s="101"/>
      <c r="G21" s="101"/>
      <c r="H21" s="101"/>
      <c r="I21" s="101"/>
      <c r="J21" s="101"/>
      <c r="K21" s="101"/>
      <c r="L21" s="101"/>
      <c r="M21" s="101"/>
    </row>
    <row r="22" ht="21" customHeight="1" spans="4:13">
      <c r="D22" s="101"/>
      <c r="E22" s="101"/>
      <c r="F22" s="101"/>
      <c r="G22" s="101"/>
      <c r="H22" s="101"/>
      <c r="I22" s="101"/>
      <c r="J22" s="101"/>
      <c r="K22" s="101"/>
      <c r="L22" s="101"/>
      <c r="M22" s="101"/>
    </row>
    <row r="23" ht="20.25" spans="1:13">
      <c r="A23" s="174" t="s">
        <v>6</v>
      </c>
      <c r="B23" s="175"/>
      <c r="C23" s="175"/>
      <c r="D23" s="101"/>
      <c r="E23" s="101"/>
      <c r="F23" s="101"/>
      <c r="G23" s="101"/>
      <c r="H23" s="101"/>
      <c r="I23" s="101"/>
      <c r="J23" s="101"/>
      <c r="K23" s="101"/>
      <c r="L23" s="101"/>
      <c r="M23" s="101"/>
    </row>
    <row r="24" ht="36.75" customHeight="1" spans="3:13">
      <c r="C24" s="176"/>
      <c r="D24" s="101"/>
      <c r="E24" s="101"/>
      <c r="F24" s="101"/>
      <c r="G24" s="101"/>
      <c r="H24" s="101"/>
      <c r="I24" s="101"/>
      <c r="J24" s="101"/>
      <c r="K24" s="101"/>
      <c r="L24" s="101"/>
      <c r="M24" s="101"/>
    </row>
    <row r="25" ht="21.75" customHeight="1" spans="3:8">
      <c r="C25" s="177">
        <v>44721</v>
      </c>
      <c r="D25" s="101"/>
      <c r="E25" s="101"/>
      <c r="F25" s="101"/>
      <c r="G25" s="101"/>
      <c r="H25" s="101"/>
    </row>
    <row r="26" ht="17.25" customHeight="1" spans="4:8">
      <c r="D26" s="101"/>
      <c r="E26" s="101"/>
      <c r="F26" s="101"/>
      <c r="G26" s="101"/>
      <c r="H26" s="101"/>
    </row>
    <row r="27" spans="2:4">
      <c r="B27" s="101"/>
      <c r="C27" s="101"/>
      <c r="D27" s="101"/>
    </row>
    <row r="28" spans="2:4">
      <c r="B28" s="101"/>
      <c r="C28" s="101"/>
      <c r="D28" s="101"/>
    </row>
    <row r="55" ht="19.5" customHeight="1"/>
    <row r="56" ht="13.5" customHeight="1"/>
    <row r="57" ht="11.25" hidden="1" customHeight="1"/>
    <row r="60" hidden="1" spans="12:52">
      <c r="L60" s="178" t="s">
        <v>7</v>
      </c>
      <c r="M60" s="179" t="s">
        <v>8</v>
      </c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H60" s="180"/>
      <c r="AI60" s="180"/>
      <c r="AJ60" s="180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  <c r="AZ60" s="185"/>
    </row>
    <row r="61" hidden="1" spans="12:52">
      <c r="L61" s="181" t="s">
        <v>9</v>
      </c>
      <c r="M61" s="179" t="s">
        <v>10</v>
      </c>
      <c r="N61" s="180" t="s">
        <v>11</v>
      </c>
      <c r="O61" s="180" t="s">
        <v>12</v>
      </c>
      <c r="P61" s="180" t="s">
        <v>13</v>
      </c>
      <c r="Q61" s="180" t="s">
        <v>14</v>
      </c>
      <c r="R61" s="180" t="s">
        <v>15</v>
      </c>
      <c r="S61" s="180" t="s">
        <v>16</v>
      </c>
      <c r="T61" s="180" t="s">
        <v>17</v>
      </c>
      <c r="U61" s="180" t="s">
        <v>18</v>
      </c>
      <c r="V61" s="180" t="s">
        <v>19</v>
      </c>
      <c r="W61" s="180" t="s">
        <v>20</v>
      </c>
      <c r="X61" s="180" t="s">
        <v>21</v>
      </c>
      <c r="Y61" s="180" t="s">
        <v>22</v>
      </c>
      <c r="Z61" s="180" t="s">
        <v>23</v>
      </c>
      <c r="AA61" s="180" t="s">
        <v>24</v>
      </c>
      <c r="AB61" s="180" t="s">
        <v>25</v>
      </c>
      <c r="AC61" s="180" t="s">
        <v>26</v>
      </c>
      <c r="AD61" s="180" t="s">
        <v>27</v>
      </c>
      <c r="AE61" s="180" t="s">
        <v>28</v>
      </c>
      <c r="AF61" s="180" t="s">
        <v>29</v>
      </c>
      <c r="AG61" s="180" t="s">
        <v>30</v>
      </c>
      <c r="AH61" s="180" t="s">
        <v>31</v>
      </c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  <c r="AS61" s="180"/>
      <c r="AT61" s="180"/>
      <c r="AU61" s="180"/>
      <c r="AV61" s="185"/>
      <c r="AW61" s="185"/>
      <c r="AX61" s="185"/>
      <c r="AY61" s="185"/>
      <c r="AZ61" s="185"/>
    </row>
    <row r="62" hidden="1" spans="12:52">
      <c r="L62" s="182" t="s">
        <v>32</v>
      </c>
      <c r="M62" s="179" t="s">
        <v>33</v>
      </c>
      <c r="N62" s="180" t="s">
        <v>34</v>
      </c>
      <c r="O62" s="180" t="s">
        <v>35</v>
      </c>
      <c r="P62" s="180" t="s">
        <v>36</v>
      </c>
      <c r="Q62" s="180" t="s">
        <v>37</v>
      </c>
      <c r="R62" s="180" t="s">
        <v>38</v>
      </c>
      <c r="S62" s="180" t="s">
        <v>39</v>
      </c>
      <c r="T62" s="180" t="s">
        <v>40</v>
      </c>
      <c r="U62" s="180" t="s">
        <v>41</v>
      </c>
      <c r="V62" s="180" t="s">
        <v>42</v>
      </c>
      <c r="W62" s="180" t="s">
        <v>43</v>
      </c>
      <c r="X62" s="180" t="s">
        <v>44</v>
      </c>
      <c r="Y62" s="180" t="s">
        <v>45</v>
      </c>
      <c r="Z62" s="180" t="s">
        <v>46</v>
      </c>
      <c r="AA62" s="180" t="s">
        <v>47</v>
      </c>
      <c r="AB62" s="180" t="s">
        <v>48</v>
      </c>
      <c r="AC62" s="180" t="s">
        <v>49</v>
      </c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  <c r="AS62" s="180"/>
      <c r="AT62" s="180"/>
      <c r="AU62" s="180"/>
      <c r="AV62" s="185"/>
      <c r="AW62" s="185"/>
      <c r="AX62" s="185"/>
      <c r="AY62" s="185"/>
      <c r="AZ62" s="185"/>
    </row>
    <row r="63" hidden="1" spans="12:54">
      <c r="L63" s="183" t="s">
        <v>50</v>
      </c>
      <c r="M63" s="179" t="s">
        <v>51</v>
      </c>
      <c r="N63" s="184" t="s">
        <v>52</v>
      </c>
      <c r="O63" s="184" t="s">
        <v>53</v>
      </c>
      <c r="P63" s="184" t="s">
        <v>54</v>
      </c>
      <c r="Q63" s="184" t="s">
        <v>55</v>
      </c>
      <c r="R63" s="184" t="s">
        <v>56</v>
      </c>
      <c r="S63" s="184" t="s">
        <v>57</v>
      </c>
      <c r="T63" s="184" t="s">
        <v>58</v>
      </c>
      <c r="U63" s="184" t="s">
        <v>59</v>
      </c>
      <c r="V63" s="184" t="s">
        <v>60</v>
      </c>
      <c r="W63" s="184" t="s">
        <v>61</v>
      </c>
      <c r="X63" s="184" t="s">
        <v>62</v>
      </c>
      <c r="Y63" s="184" t="s">
        <v>63</v>
      </c>
      <c r="Z63" s="184" t="s">
        <v>64</v>
      </c>
      <c r="AA63" s="184" t="s">
        <v>65</v>
      </c>
      <c r="AB63" s="184" t="s">
        <v>66</v>
      </c>
      <c r="AC63" s="184" t="s">
        <v>67</v>
      </c>
      <c r="AD63" s="184" t="s">
        <v>68</v>
      </c>
      <c r="AE63" s="184" t="s">
        <v>69</v>
      </c>
      <c r="AF63" s="184" t="s">
        <v>70</v>
      </c>
      <c r="AG63" s="184" t="s">
        <v>71</v>
      </c>
      <c r="AH63" s="184" t="s">
        <v>72</v>
      </c>
      <c r="AI63" s="184" t="s">
        <v>73</v>
      </c>
      <c r="AJ63" s="184" t="s">
        <v>74</v>
      </c>
      <c r="AK63" s="184" t="s">
        <v>75</v>
      </c>
      <c r="AL63" s="184" t="s">
        <v>76</v>
      </c>
      <c r="AM63" s="184" t="s">
        <v>77</v>
      </c>
      <c r="AN63" s="184" t="s">
        <v>78</v>
      </c>
      <c r="AO63" s="184" t="s">
        <v>79</v>
      </c>
      <c r="AP63" s="184" t="s">
        <v>80</v>
      </c>
      <c r="AQ63" s="184" t="s">
        <v>81</v>
      </c>
      <c r="AS63" s="180"/>
      <c r="AT63" s="180"/>
      <c r="AU63" s="180"/>
      <c r="AV63" s="180"/>
      <c r="AW63" s="180"/>
      <c r="AX63" s="180"/>
      <c r="AY63" s="180"/>
      <c r="AZ63" s="180"/>
      <c r="BA63" s="186"/>
      <c r="BB63" s="186"/>
    </row>
    <row r="64" hidden="1" spans="12:54">
      <c r="L64" s="183" t="s">
        <v>82</v>
      </c>
      <c r="M64" s="179" t="s">
        <v>83</v>
      </c>
      <c r="N64" s="180" t="s">
        <v>84</v>
      </c>
      <c r="O64" s="180" t="s">
        <v>85</v>
      </c>
      <c r="P64" s="180" t="s">
        <v>86</v>
      </c>
      <c r="Q64" s="180" t="s">
        <v>87</v>
      </c>
      <c r="R64" s="180" t="s">
        <v>88</v>
      </c>
      <c r="S64" s="180" t="s">
        <v>89</v>
      </c>
      <c r="T64" s="180" t="s">
        <v>90</v>
      </c>
      <c r="U64" s="180" t="s">
        <v>91</v>
      </c>
      <c r="V64" s="180" t="s">
        <v>92</v>
      </c>
      <c r="W64" s="180" t="s">
        <v>93</v>
      </c>
      <c r="X64" s="180" t="s">
        <v>94</v>
      </c>
      <c r="Y64" s="180" t="s">
        <v>95</v>
      </c>
      <c r="Z64" s="180" t="s">
        <v>96</v>
      </c>
      <c r="AA64" s="180" t="s">
        <v>97</v>
      </c>
      <c r="AB64" s="180" t="s">
        <v>98</v>
      </c>
      <c r="AC64" s="180" t="s">
        <v>99</v>
      </c>
      <c r="AD64" s="180" t="s">
        <v>100</v>
      </c>
      <c r="AE64" s="180" t="s">
        <v>101</v>
      </c>
      <c r="AF64" s="180" t="s">
        <v>102</v>
      </c>
      <c r="AG64" s="180" t="s">
        <v>103</v>
      </c>
      <c r="AH64" s="180" t="s">
        <v>104</v>
      </c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  <c r="AS64" s="180"/>
      <c r="AT64" s="180"/>
      <c r="AU64" s="180"/>
      <c r="AV64" s="180"/>
      <c r="AW64" s="180"/>
      <c r="AX64" s="180"/>
      <c r="AY64" s="180"/>
      <c r="AZ64" s="180"/>
      <c r="BA64" s="186"/>
      <c r="BB64" s="186"/>
    </row>
    <row r="65" hidden="1" spans="12:54">
      <c r="L65" s="181" t="s">
        <v>105</v>
      </c>
      <c r="M65" s="179" t="s">
        <v>106</v>
      </c>
      <c r="N65" s="180" t="s">
        <v>107</v>
      </c>
      <c r="O65" s="180" t="s">
        <v>108</v>
      </c>
      <c r="P65" s="180" t="s">
        <v>109</v>
      </c>
      <c r="Q65" s="180" t="s">
        <v>110</v>
      </c>
      <c r="R65" s="180" t="s">
        <v>111</v>
      </c>
      <c r="S65" s="180" t="s">
        <v>112</v>
      </c>
      <c r="T65" s="180" t="s">
        <v>113</v>
      </c>
      <c r="U65" s="180" t="s">
        <v>114</v>
      </c>
      <c r="V65" s="180" t="s">
        <v>115</v>
      </c>
      <c r="W65" s="180" t="s">
        <v>116</v>
      </c>
      <c r="X65" s="180" t="s">
        <v>117</v>
      </c>
      <c r="Y65" s="180" t="s">
        <v>118</v>
      </c>
      <c r="Z65" s="180" t="s">
        <v>119</v>
      </c>
      <c r="AA65" s="180" t="s">
        <v>120</v>
      </c>
      <c r="AB65" s="180" t="s">
        <v>121</v>
      </c>
      <c r="AC65" s="180" t="s">
        <v>122</v>
      </c>
      <c r="AD65" s="180" t="s">
        <v>123</v>
      </c>
      <c r="AE65" s="180" t="s">
        <v>124</v>
      </c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  <c r="AS65" s="180"/>
      <c r="AT65" s="180"/>
      <c r="AU65" s="180"/>
      <c r="AV65" s="180"/>
      <c r="AW65" s="180"/>
      <c r="AX65" s="180"/>
      <c r="AY65" s="180"/>
      <c r="AZ65" s="180"/>
      <c r="BA65" s="186"/>
      <c r="BB65" s="186"/>
    </row>
    <row r="66" hidden="1" spans="12:54">
      <c r="L66" s="181" t="s">
        <v>125</v>
      </c>
      <c r="M66" s="179" t="s">
        <v>126</v>
      </c>
      <c r="N66" s="180" t="s">
        <v>127</v>
      </c>
      <c r="O66" s="180" t="s">
        <v>128</v>
      </c>
      <c r="P66" s="180" t="s">
        <v>129</v>
      </c>
      <c r="Q66" s="180" t="s">
        <v>130</v>
      </c>
      <c r="R66" s="180" t="s">
        <v>131</v>
      </c>
      <c r="S66" s="180" t="s">
        <v>132</v>
      </c>
      <c r="T66" s="180" t="s">
        <v>133</v>
      </c>
      <c r="U66" s="180" t="s">
        <v>134</v>
      </c>
      <c r="V66" s="180" t="s">
        <v>135</v>
      </c>
      <c r="W66" s="180" t="s">
        <v>136</v>
      </c>
      <c r="X66" s="180" t="s">
        <v>137</v>
      </c>
      <c r="Y66" s="180" t="s">
        <v>138</v>
      </c>
      <c r="Z66" s="180" t="s">
        <v>139</v>
      </c>
      <c r="AA66" s="180" t="s">
        <v>140</v>
      </c>
      <c r="AB66" s="180" t="s">
        <v>141</v>
      </c>
      <c r="AC66" s="180" t="s">
        <v>142</v>
      </c>
      <c r="AD66" s="180" t="s">
        <v>143</v>
      </c>
      <c r="AE66" s="180" t="s">
        <v>144</v>
      </c>
      <c r="AF66" s="180" t="s">
        <v>145</v>
      </c>
      <c r="AG66" s="180" t="s">
        <v>146</v>
      </c>
      <c r="AH66" s="180" t="s">
        <v>147</v>
      </c>
      <c r="AI66" s="180" t="s">
        <v>148</v>
      </c>
      <c r="AJ66" s="180" t="s">
        <v>149</v>
      </c>
      <c r="AK66" s="180" t="s">
        <v>150</v>
      </c>
      <c r="AL66" s="180" t="s">
        <v>151</v>
      </c>
      <c r="AM66" s="180" t="s">
        <v>152</v>
      </c>
      <c r="AN66" s="180"/>
      <c r="AO66" s="180"/>
      <c r="AP66" s="180"/>
      <c r="AQ66" s="180"/>
      <c r="AR66" s="180"/>
      <c r="AS66" s="180"/>
      <c r="AT66" s="180"/>
      <c r="AU66" s="180"/>
      <c r="AV66" s="180"/>
      <c r="AW66" s="180"/>
      <c r="AX66" s="180"/>
      <c r="AY66" s="180"/>
      <c r="AZ66" s="180"/>
      <c r="BA66" s="186"/>
      <c r="BB66" s="186"/>
    </row>
    <row r="67" hidden="1" spans="12:54">
      <c r="L67" s="181" t="s">
        <v>153</v>
      </c>
      <c r="M67" s="179" t="s">
        <v>154</v>
      </c>
      <c r="N67" s="180" t="s">
        <v>155</v>
      </c>
      <c r="O67" s="180" t="s">
        <v>156</v>
      </c>
      <c r="P67" s="180" t="s">
        <v>157</v>
      </c>
      <c r="Q67" s="180" t="s">
        <v>158</v>
      </c>
      <c r="R67" s="180" t="s">
        <v>159</v>
      </c>
      <c r="S67" s="180" t="s">
        <v>160</v>
      </c>
      <c r="T67" s="180" t="s">
        <v>161</v>
      </c>
      <c r="U67" s="180" t="s">
        <v>162</v>
      </c>
      <c r="V67" s="180" t="s">
        <v>163</v>
      </c>
      <c r="W67" s="180" t="s">
        <v>164</v>
      </c>
      <c r="X67" s="180" t="s">
        <v>165</v>
      </c>
      <c r="Y67" s="180" t="s">
        <v>166</v>
      </c>
      <c r="Z67" s="180" t="s">
        <v>167</v>
      </c>
      <c r="AA67" s="180" t="s">
        <v>168</v>
      </c>
      <c r="AB67" s="180" t="s">
        <v>169</v>
      </c>
      <c r="AC67" s="180" t="s">
        <v>170</v>
      </c>
      <c r="AD67" s="180" t="s">
        <v>171</v>
      </c>
      <c r="AE67" s="180" t="s">
        <v>172</v>
      </c>
      <c r="AF67" s="180" t="s">
        <v>173</v>
      </c>
      <c r="AG67" s="180" t="s">
        <v>174</v>
      </c>
      <c r="AH67" s="180" t="s">
        <v>175</v>
      </c>
      <c r="AI67" s="180" t="s">
        <v>176</v>
      </c>
      <c r="AJ67" s="180" t="s">
        <v>177</v>
      </c>
      <c r="AK67" s="180" t="s">
        <v>178</v>
      </c>
      <c r="AL67" s="180"/>
      <c r="AM67" s="180"/>
      <c r="AN67" s="180"/>
      <c r="AO67" s="180"/>
      <c r="AP67" s="180"/>
      <c r="AQ67" s="180"/>
      <c r="AR67" s="180"/>
      <c r="AS67" s="180"/>
      <c r="AT67" s="180"/>
      <c r="AU67" s="180"/>
      <c r="AV67" s="180"/>
      <c r="AW67" s="180"/>
      <c r="AX67" s="180"/>
      <c r="AY67" s="180"/>
      <c r="AZ67" s="180"/>
      <c r="BA67" s="186"/>
      <c r="BB67" s="186"/>
    </row>
    <row r="68" hidden="1" spans="12:54">
      <c r="L68" s="181" t="s">
        <v>179</v>
      </c>
      <c r="M68" s="179" t="s">
        <v>180</v>
      </c>
      <c r="N68" s="180" t="s">
        <v>181</v>
      </c>
      <c r="O68" s="180" t="s">
        <v>182</v>
      </c>
      <c r="P68" s="180" t="s">
        <v>183</v>
      </c>
      <c r="Q68" s="180" t="s">
        <v>184</v>
      </c>
      <c r="R68" s="180" t="s">
        <v>185</v>
      </c>
      <c r="S68" s="180" t="s">
        <v>186</v>
      </c>
      <c r="T68" s="180" t="s">
        <v>187</v>
      </c>
      <c r="U68" s="180" t="s">
        <v>188</v>
      </c>
      <c r="V68" s="180" t="s">
        <v>189</v>
      </c>
      <c r="W68" s="180" t="s">
        <v>190</v>
      </c>
      <c r="X68" s="180" t="s">
        <v>191</v>
      </c>
      <c r="Y68" s="180" t="s">
        <v>192</v>
      </c>
      <c r="Z68" s="180" t="s">
        <v>193</v>
      </c>
      <c r="AA68" s="180" t="s">
        <v>194</v>
      </c>
      <c r="AB68" s="180" t="s">
        <v>195</v>
      </c>
      <c r="AC68" s="180" t="s">
        <v>196</v>
      </c>
      <c r="AD68" s="180" t="s">
        <v>197</v>
      </c>
      <c r="AE68" s="180" t="s">
        <v>198</v>
      </c>
      <c r="AF68" s="180" t="s">
        <v>199</v>
      </c>
      <c r="AG68" s="180" t="s">
        <v>109</v>
      </c>
      <c r="AH68" s="180" t="s">
        <v>200</v>
      </c>
      <c r="AI68" s="180" t="s">
        <v>201</v>
      </c>
      <c r="AJ68" s="180" t="s">
        <v>202</v>
      </c>
      <c r="AK68" s="180" t="s">
        <v>203</v>
      </c>
      <c r="AL68" s="180" t="s">
        <v>204</v>
      </c>
      <c r="AM68" s="180" t="s">
        <v>77</v>
      </c>
      <c r="AN68" s="180"/>
      <c r="AO68" s="180"/>
      <c r="AP68" s="180"/>
      <c r="AQ68" s="180"/>
      <c r="AR68" s="180"/>
      <c r="AS68" s="180"/>
      <c r="AT68" s="180"/>
      <c r="AU68" s="180"/>
      <c r="AV68" s="180"/>
      <c r="AW68" s="180"/>
      <c r="AX68" s="180"/>
      <c r="AY68" s="180"/>
      <c r="AZ68" s="180"/>
      <c r="BA68" s="186"/>
      <c r="BB68" s="186"/>
    </row>
    <row r="69" hidden="1" spans="12:54">
      <c r="L69" s="181" t="s">
        <v>205</v>
      </c>
      <c r="M69" s="179" t="s">
        <v>206</v>
      </c>
      <c r="N69" s="180" t="s">
        <v>207</v>
      </c>
      <c r="O69" s="180" t="s">
        <v>208</v>
      </c>
      <c r="P69" s="180" t="s">
        <v>209</v>
      </c>
      <c r="Q69" s="180" t="s">
        <v>210</v>
      </c>
      <c r="R69" s="180" t="s">
        <v>211</v>
      </c>
      <c r="S69" s="180" t="s">
        <v>212</v>
      </c>
      <c r="T69" s="180" t="s">
        <v>213</v>
      </c>
      <c r="U69" s="180" t="s">
        <v>214</v>
      </c>
      <c r="V69" s="180" t="s">
        <v>215</v>
      </c>
      <c r="W69" s="180" t="s">
        <v>216</v>
      </c>
      <c r="X69" s="180" t="s">
        <v>217</v>
      </c>
      <c r="Y69" s="180" t="s">
        <v>218</v>
      </c>
      <c r="Z69" s="180" t="s">
        <v>219</v>
      </c>
      <c r="AA69" s="180" t="s">
        <v>220</v>
      </c>
      <c r="AB69" s="180" t="s">
        <v>221</v>
      </c>
      <c r="AC69" s="180" t="s">
        <v>222</v>
      </c>
      <c r="AD69" s="180" t="s">
        <v>149</v>
      </c>
      <c r="AE69" s="180" t="s">
        <v>223</v>
      </c>
      <c r="AF69" s="180" t="s">
        <v>224</v>
      </c>
      <c r="AG69" s="180" t="s">
        <v>225</v>
      </c>
      <c r="AH69" s="180" t="s">
        <v>226</v>
      </c>
      <c r="AI69" s="180" t="s">
        <v>227</v>
      </c>
      <c r="AJ69" s="180" t="s">
        <v>228</v>
      </c>
      <c r="AK69" s="180" t="s">
        <v>229</v>
      </c>
      <c r="AL69" s="180" t="s">
        <v>230</v>
      </c>
      <c r="AM69" s="180" t="s">
        <v>231</v>
      </c>
      <c r="AN69" s="180" t="s">
        <v>232</v>
      </c>
      <c r="AO69" s="180" t="s">
        <v>233</v>
      </c>
      <c r="AP69" s="180" t="s">
        <v>234</v>
      </c>
      <c r="AQ69" s="180" t="s">
        <v>235</v>
      </c>
      <c r="AR69" s="180" t="s">
        <v>236</v>
      </c>
      <c r="AS69" s="180" t="s">
        <v>237</v>
      </c>
      <c r="AT69" s="180" t="s">
        <v>238</v>
      </c>
      <c r="AU69" s="180" t="s">
        <v>239</v>
      </c>
      <c r="AV69" s="180" t="s">
        <v>240</v>
      </c>
      <c r="AW69" s="180" t="s">
        <v>241</v>
      </c>
      <c r="AX69" s="180" t="s">
        <v>242</v>
      </c>
      <c r="AY69" s="180" t="s">
        <v>243</v>
      </c>
      <c r="AZ69" s="180" t="s">
        <v>244</v>
      </c>
      <c r="BA69" s="186"/>
      <c r="BB69" s="186"/>
    </row>
    <row r="70" hidden="1" spans="12:54">
      <c r="L70" s="181" t="s">
        <v>245</v>
      </c>
      <c r="M70" s="179" t="s">
        <v>246</v>
      </c>
      <c r="N70" s="180" t="s">
        <v>247</v>
      </c>
      <c r="O70" s="180" t="s">
        <v>248</v>
      </c>
      <c r="P70" s="180" t="s">
        <v>99</v>
      </c>
      <c r="Q70" s="180" t="s">
        <v>249</v>
      </c>
      <c r="R70" s="180" t="s">
        <v>250</v>
      </c>
      <c r="S70" s="180" t="s">
        <v>251</v>
      </c>
      <c r="T70" s="180" t="s">
        <v>252</v>
      </c>
      <c r="U70" s="180" t="s">
        <v>253</v>
      </c>
      <c r="V70" s="180" t="s">
        <v>254</v>
      </c>
      <c r="W70" s="180" t="s">
        <v>255</v>
      </c>
      <c r="X70" s="180" t="s">
        <v>256</v>
      </c>
      <c r="Y70" s="180" t="s">
        <v>257</v>
      </c>
      <c r="Z70" s="180" t="s">
        <v>258</v>
      </c>
      <c r="AA70" s="180" t="s">
        <v>259</v>
      </c>
      <c r="AB70" s="180" t="s">
        <v>260</v>
      </c>
      <c r="AC70" s="180" t="s">
        <v>261</v>
      </c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  <c r="AS70" s="180"/>
      <c r="AT70" s="180"/>
      <c r="AU70" s="180"/>
      <c r="AV70" s="180"/>
      <c r="AW70" s="180"/>
      <c r="AX70" s="180"/>
      <c r="AY70" s="180"/>
      <c r="AZ70" s="180"/>
      <c r="BA70" s="186"/>
      <c r="BB70" s="186"/>
    </row>
    <row r="71" hidden="1" spans="12:54">
      <c r="L71" s="181" t="s">
        <v>5</v>
      </c>
      <c r="M71" s="179" t="s">
        <v>262</v>
      </c>
      <c r="N71" s="180" t="s">
        <v>263</v>
      </c>
      <c r="O71" s="180" t="s">
        <v>264</v>
      </c>
      <c r="P71" s="180" t="s">
        <v>209</v>
      </c>
      <c r="Q71" s="180" t="s">
        <v>265</v>
      </c>
      <c r="R71" s="180" t="s">
        <v>266</v>
      </c>
      <c r="S71" s="180" t="s">
        <v>267</v>
      </c>
      <c r="T71" s="180" t="s">
        <v>268</v>
      </c>
      <c r="U71" s="180" t="s">
        <v>269</v>
      </c>
      <c r="V71" s="180" t="s">
        <v>270</v>
      </c>
      <c r="W71" s="180" t="s">
        <v>271</v>
      </c>
      <c r="X71" s="180" t="s">
        <v>272</v>
      </c>
      <c r="Y71" s="180" t="s">
        <v>273</v>
      </c>
      <c r="Z71" s="180" t="s">
        <v>274</v>
      </c>
      <c r="AA71" s="180" t="s">
        <v>275</v>
      </c>
      <c r="AB71" s="180" t="s">
        <v>276</v>
      </c>
      <c r="AC71" s="180" t="s">
        <v>277</v>
      </c>
      <c r="AD71" s="180" t="s">
        <v>278</v>
      </c>
      <c r="AE71" s="180" t="s">
        <v>279</v>
      </c>
      <c r="AF71" s="180" t="s">
        <v>280</v>
      </c>
      <c r="AG71" s="180" t="s">
        <v>281</v>
      </c>
      <c r="AH71" s="180" t="s">
        <v>56</v>
      </c>
      <c r="AI71" s="180" t="s">
        <v>282</v>
      </c>
      <c r="AJ71" s="180" t="s">
        <v>283</v>
      </c>
      <c r="AK71" s="180" t="s">
        <v>284</v>
      </c>
      <c r="AL71" s="180" t="s">
        <v>285</v>
      </c>
      <c r="AM71" s="180" t="s">
        <v>286</v>
      </c>
      <c r="AN71" s="180" t="s">
        <v>184</v>
      </c>
      <c r="AO71" s="180"/>
      <c r="AP71" s="180"/>
      <c r="AQ71" s="180"/>
      <c r="AR71" s="180"/>
      <c r="AS71" s="180"/>
      <c r="AT71" s="180"/>
      <c r="AU71" s="180"/>
      <c r="AV71" s="180"/>
      <c r="AW71" s="180"/>
      <c r="AX71" s="180"/>
      <c r="AY71" s="180"/>
      <c r="AZ71" s="180"/>
      <c r="BA71" s="186"/>
      <c r="BB71" s="186"/>
    </row>
    <row r="72" hidden="1" spans="12:54">
      <c r="L72" s="181" t="s">
        <v>287</v>
      </c>
      <c r="M72" s="179" t="s">
        <v>288</v>
      </c>
      <c r="N72" s="180" t="s">
        <v>289</v>
      </c>
      <c r="O72" s="180" t="s">
        <v>290</v>
      </c>
      <c r="P72" s="180" t="s">
        <v>291</v>
      </c>
      <c r="Q72" s="180" t="s">
        <v>292</v>
      </c>
      <c r="R72" s="180" t="s">
        <v>293</v>
      </c>
      <c r="S72" s="180" t="s">
        <v>294</v>
      </c>
      <c r="T72" s="180" t="s">
        <v>295</v>
      </c>
      <c r="U72" s="180" t="s">
        <v>296</v>
      </c>
      <c r="V72" s="180" t="s">
        <v>297</v>
      </c>
      <c r="W72" s="180" t="s">
        <v>298</v>
      </c>
      <c r="X72" s="180" t="s">
        <v>299</v>
      </c>
      <c r="Y72" s="180" t="s">
        <v>300</v>
      </c>
      <c r="Z72" s="180" t="s">
        <v>301</v>
      </c>
      <c r="AA72" s="180" t="s">
        <v>302</v>
      </c>
      <c r="AB72" s="180" t="s">
        <v>303</v>
      </c>
      <c r="AC72" s="180" t="s">
        <v>304</v>
      </c>
      <c r="AD72" s="180" t="s">
        <v>305</v>
      </c>
      <c r="AE72" s="180" t="s">
        <v>306</v>
      </c>
      <c r="AF72" s="180" t="s">
        <v>307</v>
      </c>
      <c r="AG72" s="180" t="s">
        <v>215</v>
      </c>
      <c r="AH72" s="180" t="s">
        <v>308</v>
      </c>
      <c r="AI72" s="180" t="s">
        <v>309</v>
      </c>
      <c r="AJ72" s="180" t="s">
        <v>310</v>
      </c>
      <c r="AK72" s="180" t="s">
        <v>311</v>
      </c>
      <c r="AL72" s="180" t="s">
        <v>312</v>
      </c>
      <c r="AM72" s="180" t="s">
        <v>313</v>
      </c>
      <c r="AN72" s="180" t="s">
        <v>314</v>
      </c>
      <c r="AO72" s="180" t="s">
        <v>315</v>
      </c>
      <c r="AP72" s="180" t="s">
        <v>316</v>
      </c>
      <c r="AQ72" s="180" t="s">
        <v>317</v>
      </c>
      <c r="AR72" s="180" t="s">
        <v>318</v>
      </c>
      <c r="AS72" s="180" t="s">
        <v>319</v>
      </c>
      <c r="AT72" s="180" t="s">
        <v>320</v>
      </c>
      <c r="AU72" s="180" t="s">
        <v>321</v>
      </c>
      <c r="AV72" s="180" t="s">
        <v>322</v>
      </c>
      <c r="AW72" s="180" t="s">
        <v>323</v>
      </c>
      <c r="AX72" s="180" t="s">
        <v>324</v>
      </c>
      <c r="AY72" s="180" t="s">
        <v>325</v>
      </c>
      <c r="AZ72" s="180" t="s">
        <v>326</v>
      </c>
      <c r="BA72" s="186"/>
      <c r="BB72" s="186"/>
    </row>
    <row r="73" hidden="1" spans="12:54">
      <c r="L73" s="181" t="s">
        <v>327</v>
      </c>
      <c r="M73" s="179" t="s">
        <v>328</v>
      </c>
      <c r="N73" s="180" t="s">
        <v>329</v>
      </c>
      <c r="O73" s="180" t="s">
        <v>330</v>
      </c>
      <c r="P73" s="180" t="s">
        <v>331</v>
      </c>
      <c r="Q73" s="180" t="s">
        <v>332</v>
      </c>
      <c r="R73" s="180" t="s">
        <v>333</v>
      </c>
      <c r="S73" s="180" t="s">
        <v>334</v>
      </c>
      <c r="T73" s="180" t="s">
        <v>335</v>
      </c>
      <c r="U73" s="180" t="s">
        <v>336</v>
      </c>
      <c r="V73" s="180" t="s">
        <v>337</v>
      </c>
      <c r="W73" s="180" t="s">
        <v>338</v>
      </c>
      <c r="X73" s="180" t="s">
        <v>339</v>
      </c>
      <c r="Y73" s="180" t="s">
        <v>340</v>
      </c>
      <c r="Z73" s="180" t="s">
        <v>341</v>
      </c>
      <c r="AA73" s="180" t="s">
        <v>342</v>
      </c>
      <c r="AB73" s="180" t="s">
        <v>343</v>
      </c>
      <c r="AC73" s="180"/>
      <c r="AD73" s="180"/>
      <c r="AE73" s="180"/>
      <c r="AF73" s="180"/>
      <c r="AG73" s="180"/>
      <c r="AH73" s="180"/>
      <c r="AI73" s="180"/>
      <c r="AJ73" s="180"/>
      <c r="AK73" s="180"/>
      <c r="AL73" s="180"/>
      <c r="AM73" s="180"/>
      <c r="AN73" s="180"/>
      <c r="AO73" s="180"/>
      <c r="AP73" s="180"/>
      <c r="AQ73" s="180"/>
      <c r="AR73" s="180"/>
      <c r="AS73" s="180"/>
      <c r="AT73" s="180"/>
      <c r="AU73" s="180"/>
      <c r="AV73" s="180"/>
      <c r="AW73" s="180"/>
      <c r="AX73" s="180"/>
      <c r="AY73" s="180"/>
      <c r="AZ73" s="180"/>
      <c r="BA73" s="186"/>
      <c r="BB73" s="186"/>
    </row>
    <row r="74" hidden="1" spans="12:54">
      <c r="L74" s="181" t="s">
        <v>344</v>
      </c>
      <c r="M74" s="179" t="s">
        <v>345</v>
      </c>
      <c r="N74" s="180" t="s">
        <v>346</v>
      </c>
      <c r="O74" s="180" t="s">
        <v>347</v>
      </c>
      <c r="P74" s="180" t="s">
        <v>348</v>
      </c>
      <c r="Q74" s="180" t="s">
        <v>349</v>
      </c>
      <c r="R74" s="180" t="s">
        <v>350</v>
      </c>
      <c r="S74" s="180" t="s">
        <v>281</v>
      </c>
      <c r="T74" s="180" t="s">
        <v>351</v>
      </c>
      <c r="U74" s="180" t="s">
        <v>352</v>
      </c>
      <c r="V74" s="180" t="s">
        <v>301</v>
      </c>
      <c r="W74" s="180" t="s">
        <v>353</v>
      </c>
      <c r="X74" s="180" t="s">
        <v>354</v>
      </c>
      <c r="Y74" s="180" t="s">
        <v>355</v>
      </c>
      <c r="Z74" s="180" t="s">
        <v>356</v>
      </c>
      <c r="AA74" s="180" t="s">
        <v>357</v>
      </c>
      <c r="AB74" s="180" t="s">
        <v>358</v>
      </c>
      <c r="AC74" s="180" t="s">
        <v>359</v>
      </c>
      <c r="AD74" s="180" t="s">
        <v>360</v>
      </c>
      <c r="AE74" s="180" t="s">
        <v>361</v>
      </c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  <c r="AS74" s="180"/>
      <c r="AT74" s="180"/>
      <c r="AU74" s="180"/>
      <c r="AV74" s="180"/>
      <c r="AW74" s="180"/>
      <c r="AX74" s="180"/>
      <c r="AY74" s="180"/>
      <c r="AZ74" s="180"/>
      <c r="BA74" s="186"/>
      <c r="BB74" s="186"/>
    </row>
    <row r="75" hidden="1" spans="12:54">
      <c r="L75" s="181" t="s">
        <v>362</v>
      </c>
      <c r="M75" s="179" t="s">
        <v>363</v>
      </c>
      <c r="N75" s="180" t="s">
        <v>364</v>
      </c>
      <c r="O75" s="180" t="s">
        <v>365</v>
      </c>
      <c r="P75" s="180" t="s">
        <v>366</v>
      </c>
      <c r="Q75" s="180" t="s">
        <v>367</v>
      </c>
      <c r="R75" s="180" t="s">
        <v>368</v>
      </c>
      <c r="S75" s="180" t="s">
        <v>310</v>
      </c>
      <c r="T75" s="180" t="s">
        <v>369</v>
      </c>
      <c r="U75" s="180" t="s">
        <v>370</v>
      </c>
      <c r="V75" s="180" t="s">
        <v>371</v>
      </c>
      <c r="W75" s="180" t="s">
        <v>372</v>
      </c>
      <c r="X75" s="180" t="s">
        <v>373</v>
      </c>
      <c r="Y75" s="180" t="s">
        <v>374</v>
      </c>
      <c r="Z75" s="180" t="s">
        <v>375</v>
      </c>
      <c r="AA75" s="180" t="s">
        <v>218</v>
      </c>
      <c r="AB75" s="180" t="s">
        <v>376</v>
      </c>
      <c r="AC75" s="180" t="s">
        <v>377</v>
      </c>
      <c r="AD75" s="180" t="s">
        <v>378</v>
      </c>
      <c r="AE75" s="180" t="s">
        <v>379</v>
      </c>
      <c r="AF75" t="s">
        <v>380</v>
      </c>
      <c r="AG75" t="s">
        <v>381</v>
      </c>
      <c r="AH75" s="180" t="s">
        <v>382</v>
      </c>
      <c r="AI75" s="180" t="s">
        <v>383</v>
      </c>
      <c r="AJ75" s="180" t="s">
        <v>384</v>
      </c>
      <c r="AK75" s="180" t="s">
        <v>385</v>
      </c>
      <c r="AL75" s="180"/>
      <c r="AM75" s="180"/>
      <c r="AN75" s="180"/>
      <c r="AO75" s="180"/>
      <c r="AP75" s="180"/>
      <c r="AQ75" s="180"/>
      <c r="AR75" s="180"/>
      <c r="AS75" s="180"/>
      <c r="AT75" s="180"/>
      <c r="AU75" s="180"/>
      <c r="AV75" s="180"/>
      <c r="AW75" s="180"/>
      <c r="AX75" s="180"/>
      <c r="AY75" s="180"/>
      <c r="AZ75" s="180"/>
      <c r="BA75" s="186"/>
      <c r="BB75" s="186"/>
    </row>
    <row r="76" hidden="1" spans="12:54">
      <c r="L76" s="181" t="s">
        <v>386</v>
      </c>
      <c r="M76" s="179" t="s">
        <v>387</v>
      </c>
      <c r="N76" s="180" t="s">
        <v>388</v>
      </c>
      <c r="O76" s="180" t="s">
        <v>389</v>
      </c>
      <c r="P76" s="180" t="s">
        <v>390</v>
      </c>
      <c r="Q76" s="180" t="s">
        <v>185</v>
      </c>
      <c r="R76" s="180" t="s">
        <v>391</v>
      </c>
      <c r="S76" s="180" t="s">
        <v>392</v>
      </c>
      <c r="T76" s="180" t="s">
        <v>393</v>
      </c>
      <c r="U76" s="180" t="s">
        <v>394</v>
      </c>
      <c r="V76" s="180" t="s">
        <v>395</v>
      </c>
      <c r="W76" s="180" t="s">
        <v>396</v>
      </c>
      <c r="X76" s="180" t="s">
        <v>397</v>
      </c>
      <c r="Y76" s="180" t="s">
        <v>398</v>
      </c>
      <c r="Z76" s="180" t="s">
        <v>399</v>
      </c>
      <c r="AA76" s="180" t="s">
        <v>400</v>
      </c>
      <c r="AB76" s="180" t="s">
        <v>401</v>
      </c>
      <c r="AC76" s="180" t="s">
        <v>402</v>
      </c>
      <c r="AD76" s="180" t="s">
        <v>403</v>
      </c>
      <c r="AE76" s="180" t="s">
        <v>404</v>
      </c>
      <c r="AF76" s="180" t="s">
        <v>266</v>
      </c>
      <c r="AG76" s="180" t="s">
        <v>301</v>
      </c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  <c r="AS76" s="180"/>
      <c r="AT76" s="180"/>
      <c r="AU76" s="180"/>
      <c r="AV76" s="180"/>
      <c r="AW76" s="180"/>
      <c r="AX76" s="180"/>
      <c r="AY76" s="180"/>
      <c r="AZ76" s="180"/>
      <c r="BA76" s="186"/>
      <c r="BB76" s="186"/>
    </row>
    <row r="77" hidden="1" spans="12:52">
      <c r="L77" s="181" t="s">
        <v>405</v>
      </c>
      <c r="M77" s="179" t="s">
        <v>406</v>
      </c>
      <c r="N77" s="180" t="s">
        <v>407</v>
      </c>
      <c r="O77" s="180" t="s">
        <v>96</v>
      </c>
      <c r="P77" s="180" t="s">
        <v>62</v>
      </c>
      <c r="Q77" s="180" t="s">
        <v>408</v>
      </c>
      <c r="R77" s="180" t="s">
        <v>409</v>
      </c>
      <c r="S77" s="180" t="s">
        <v>410</v>
      </c>
      <c r="T77" s="180" t="s">
        <v>411</v>
      </c>
      <c r="U77" s="180" t="s">
        <v>412</v>
      </c>
      <c r="V77" s="180" t="s">
        <v>413</v>
      </c>
      <c r="W77" s="180" t="s">
        <v>414</v>
      </c>
      <c r="X77" s="180" t="s">
        <v>415</v>
      </c>
      <c r="Y77" s="180" t="s">
        <v>416</v>
      </c>
      <c r="Z77" s="180" t="s">
        <v>417</v>
      </c>
      <c r="AA77" s="180" t="s">
        <v>418</v>
      </c>
      <c r="AB77" s="180" t="s">
        <v>419</v>
      </c>
      <c r="AC77" s="180" t="s">
        <v>420</v>
      </c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  <c r="AS77" s="180"/>
      <c r="AT77" s="180"/>
      <c r="AU77" s="180"/>
      <c r="AV77" s="185"/>
      <c r="AW77" s="185"/>
      <c r="AX77" s="185"/>
      <c r="AY77" s="185"/>
      <c r="AZ77" s="185"/>
    </row>
    <row r="78" hidden="1" spans="12:52">
      <c r="L78" s="181" t="s">
        <v>421</v>
      </c>
      <c r="M78" s="179" t="s">
        <v>422</v>
      </c>
      <c r="N78" s="180" t="s">
        <v>423</v>
      </c>
      <c r="O78" s="180" t="s">
        <v>424</v>
      </c>
      <c r="P78" s="180" t="s">
        <v>425</v>
      </c>
      <c r="Q78" s="180" t="s">
        <v>426</v>
      </c>
      <c r="R78" s="180" t="s">
        <v>427</v>
      </c>
      <c r="S78" s="180" t="s">
        <v>428</v>
      </c>
      <c r="T78" s="180" t="s">
        <v>429</v>
      </c>
      <c r="U78" s="180" t="s">
        <v>90</v>
      </c>
      <c r="V78" s="180" t="s">
        <v>57</v>
      </c>
      <c r="W78" s="180" t="s">
        <v>430</v>
      </c>
      <c r="X78" s="180" t="s">
        <v>392</v>
      </c>
      <c r="Y78" s="180" t="s">
        <v>431</v>
      </c>
      <c r="Z78" s="180" t="s">
        <v>432</v>
      </c>
      <c r="AA78" s="180" t="s">
        <v>316</v>
      </c>
      <c r="AB78" s="180" t="s">
        <v>433</v>
      </c>
      <c r="AC78" s="180" t="s">
        <v>434</v>
      </c>
      <c r="AD78" s="180" t="s">
        <v>435</v>
      </c>
      <c r="AE78" s="180" t="s">
        <v>224</v>
      </c>
      <c r="AF78" s="180" t="s">
        <v>436</v>
      </c>
      <c r="AG78" s="180" t="s">
        <v>437</v>
      </c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  <c r="AS78" s="180"/>
      <c r="AT78" s="180"/>
      <c r="AU78" s="180"/>
      <c r="AV78" s="185"/>
      <c r="AW78" s="185"/>
      <c r="AX78" s="185"/>
      <c r="AY78" s="185"/>
      <c r="AZ78" s="185"/>
    </row>
    <row r="79" hidden="1" spans="12:52">
      <c r="L79" s="193" t="s">
        <v>438</v>
      </c>
      <c r="M79" s="194" t="s">
        <v>439</v>
      </c>
      <c r="N79" s="195" t="s">
        <v>440</v>
      </c>
      <c r="O79" s="195" t="s">
        <v>93</v>
      </c>
      <c r="P79" s="195" t="s">
        <v>441</v>
      </c>
      <c r="Q79" s="195" t="s">
        <v>442</v>
      </c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  <c r="AS79" s="180"/>
      <c r="AT79" s="180"/>
      <c r="AU79" s="180"/>
      <c r="AV79" s="185"/>
      <c r="AW79" s="185"/>
      <c r="AX79" s="185"/>
      <c r="AY79" s="185"/>
      <c r="AZ79" s="185"/>
    </row>
    <row r="80" hidden="1" spans="12:52">
      <c r="L80" s="183" t="s">
        <v>443</v>
      </c>
      <c r="M80" s="179" t="s">
        <v>444</v>
      </c>
      <c r="N80" s="180" t="s">
        <v>31</v>
      </c>
      <c r="O80" s="180" t="s">
        <v>30</v>
      </c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5"/>
      <c r="AS80" s="185"/>
      <c r="AT80" s="185"/>
      <c r="AU80" s="185"/>
      <c r="AV80" s="185"/>
      <c r="AW80" s="185"/>
      <c r="AX80" s="185"/>
      <c r="AY80" s="185"/>
      <c r="AZ80" s="185"/>
    </row>
    <row r="81" hidden="1" spans="12:52">
      <c r="L81" s="178" t="s">
        <v>445</v>
      </c>
      <c r="M81" s="179" t="s">
        <v>446</v>
      </c>
      <c r="N81" s="196" t="s">
        <v>447</v>
      </c>
      <c r="O81" s="196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5"/>
      <c r="AS81" s="185"/>
      <c r="AT81" s="185"/>
      <c r="AU81" s="185"/>
      <c r="AV81" s="185"/>
      <c r="AW81" s="185"/>
      <c r="AX81" s="185"/>
      <c r="AY81" s="185"/>
      <c r="AZ81" s="185"/>
    </row>
    <row r="82" hidden="1" spans="12:52">
      <c r="L82" s="178" t="s">
        <v>448</v>
      </c>
      <c r="M82" s="179" t="s">
        <v>449</v>
      </c>
      <c r="N82" s="180" t="s">
        <v>450</v>
      </c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5"/>
      <c r="AS82" s="185"/>
      <c r="AT82" s="185"/>
      <c r="AU82" s="185"/>
      <c r="AV82" s="185"/>
      <c r="AW82" s="185"/>
      <c r="AX82" s="185"/>
      <c r="AY82" s="185"/>
      <c r="AZ82" s="185"/>
    </row>
    <row r="83" hidden="1" spans="12:52">
      <c r="L83" s="197"/>
      <c r="M83" s="197" t="s">
        <v>8</v>
      </c>
      <c r="N83" s="197"/>
      <c r="O83" s="197"/>
      <c r="P83" s="197"/>
      <c r="Q83" s="197"/>
      <c r="R83" s="197"/>
      <c r="S83" s="197"/>
      <c r="T83" s="197"/>
      <c r="U83" s="197"/>
      <c r="V83" s="197"/>
      <c r="W83" s="197"/>
      <c r="X83" s="197"/>
      <c r="Y83" s="197"/>
      <c r="Z83" s="197"/>
      <c r="AA83" s="197"/>
      <c r="AB83" s="197"/>
      <c r="AC83" s="215"/>
      <c r="AD83" s="215"/>
      <c r="AE83" s="215"/>
      <c r="AF83" s="215"/>
      <c r="AG83" s="215"/>
      <c r="AH83" s="215"/>
      <c r="AI83" s="215"/>
      <c r="AJ83" s="215"/>
      <c r="AK83" s="215"/>
      <c r="AL83" s="215"/>
      <c r="AM83" s="215"/>
      <c r="AN83" s="215"/>
      <c r="AO83" s="215"/>
      <c r="AP83" s="215"/>
      <c r="AQ83" s="215"/>
      <c r="AR83" s="215"/>
      <c r="AS83" s="215"/>
      <c r="AT83" s="215"/>
      <c r="AU83" s="215"/>
      <c r="AV83" s="215"/>
      <c r="AW83" s="215"/>
      <c r="AX83" s="215"/>
      <c r="AY83" s="215"/>
      <c r="AZ83" s="215"/>
    </row>
    <row r="84" hidden="1" spans="12:52">
      <c r="L84" s="197"/>
      <c r="M84" s="197" t="s">
        <v>10</v>
      </c>
      <c r="N84" s="197">
        <v>1</v>
      </c>
      <c r="O84" s="197">
        <v>2</v>
      </c>
      <c r="P84" s="197">
        <v>3</v>
      </c>
      <c r="Q84" s="197">
        <v>4</v>
      </c>
      <c r="R84" s="197">
        <v>5</v>
      </c>
      <c r="S84" s="197">
        <v>6</v>
      </c>
      <c r="T84" s="197">
        <v>7</v>
      </c>
      <c r="U84" s="197">
        <v>8</v>
      </c>
      <c r="V84" s="197">
        <v>9</v>
      </c>
      <c r="W84" s="197">
        <v>10</v>
      </c>
      <c r="X84" s="197">
        <v>11</v>
      </c>
      <c r="Y84" s="197">
        <v>12</v>
      </c>
      <c r="Z84" s="197">
        <v>13</v>
      </c>
      <c r="AA84" s="197">
        <v>14</v>
      </c>
      <c r="AB84" s="197">
        <v>15</v>
      </c>
      <c r="AC84" s="197">
        <v>16</v>
      </c>
      <c r="AD84" s="197">
        <v>17</v>
      </c>
      <c r="AE84" s="197">
        <v>18</v>
      </c>
      <c r="AF84" s="197">
        <v>19</v>
      </c>
      <c r="AG84" s="197"/>
      <c r="AH84" s="197"/>
      <c r="AI84" s="197"/>
      <c r="AJ84" s="197"/>
      <c r="AK84" s="197"/>
      <c r="AL84" s="197"/>
      <c r="AM84" s="197"/>
      <c r="AN84" s="197"/>
      <c r="AO84" s="197"/>
      <c r="AP84" s="197"/>
      <c r="AQ84" s="197"/>
      <c r="AR84" s="197"/>
      <c r="AS84" s="197"/>
      <c r="AT84" s="197"/>
      <c r="AU84" s="197"/>
      <c r="AV84" s="197"/>
      <c r="AW84" s="197"/>
      <c r="AX84" s="197"/>
      <c r="AY84" s="197"/>
      <c r="AZ84" s="197"/>
    </row>
    <row r="85" hidden="1" spans="12:52">
      <c r="L85" s="197"/>
      <c r="M85" s="197" t="s">
        <v>33</v>
      </c>
      <c r="N85" s="197">
        <v>1</v>
      </c>
      <c r="O85" s="197">
        <v>2</v>
      </c>
      <c r="P85" s="197">
        <v>3</v>
      </c>
      <c r="Q85" s="197">
        <v>4</v>
      </c>
      <c r="R85" s="197">
        <v>5</v>
      </c>
      <c r="S85" s="197">
        <v>6</v>
      </c>
      <c r="T85" s="197">
        <v>7</v>
      </c>
      <c r="U85" s="197">
        <v>8</v>
      </c>
      <c r="V85" s="197">
        <v>9</v>
      </c>
      <c r="W85" s="197">
        <v>10</v>
      </c>
      <c r="X85" s="197">
        <v>11</v>
      </c>
      <c r="Y85" s="197">
        <v>12</v>
      </c>
      <c r="Z85" s="197">
        <v>13</v>
      </c>
      <c r="AA85" s="197">
        <v>14</v>
      </c>
      <c r="AB85" s="197">
        <v>15</v>
      </c>
      <c r="AC85" s="197">
        <v>16</v>
      </c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P85" s="197"/>
      <c r="AQ85" s="197"/>
      <c r="AR85" s="197"/>
      <c r="AS85" s="197"/>
      <c r="AT85" s="197"/>
      <c r="AU85" s="197"/>
      <c r="AV85" s="197"/>
      <c r="AW85" s="197"/>
      <c r="AX85" s="197"/>
      <c r="AY85" s="197"/>
      <c r="AZ85" s="197"/>
    </row>
    <row r="86" hidden="1" spans="12:52">
      <c r="L86" s="197"/>
      <c r="M86" s="197" t="s">
        <v>51</v>
      </c>
      <c r="N86" s="197">
        <v>1</v>
      </c>
      <c r="O86" s="197">
        <v>2</v>
      </c>
      <c r="P86" s="197">
        <v>3</v>
      </c>
      <c r="Q86" s="197">
        <v>4</v>
      </c>
      <c r="R86" s="197">
        <v>5</v>
      </c>
      <c r="S86" s="197">
        <v>6</v>
      </c>
      <c r="T86" s="197">
        <v>7</v>
      </c>
      <c r="U86" s="197">
        <v>8</v>
      </c>
      <c r="V86" s="197">
        <v>9</v>
      </c>
      <c r="W86" s="197">
        <v>10</v>
      </c>
      <c r="X86" s="197">
        <v>11</v>
      </c>
      <c r="Y86" s="197">
        <v>12</v>
      </c>
      <c r="Z86" s="197">
        <v>13</v>
      </c>
      <c r="AA86" s="197">
        <v>14</v>
      </c>
      <c r="AB86" s="197">
        <v>15</v>
      </c>
      <c r="AC86" s="197">
        <v>16</v>
      </c>
      <c r="AD86" s="197">
        <v>17</v>
      </c>
      <c r="AE86" s="197">
        <v>18</v>
      </c>
      <c r="AF86" s="197">
        <v>19</v>
      </c>
      <c r="AG86" s="197">
        <v>20</v>
      </c>
      <c r="AH86" s="197">
        <v>21</v>
      </c>
      <c r="AI86" s="197">
        <v>22</v>
      </c>
      <c r="AJ86" s="197">
        <v>23</v>
      </c>
      <c r="AK86" s="197">
        <v>24</v>
      </c>
      <c r="AL86" s="197">
        <v>25</v>
      </c>
      <c r="AM86" s="197">
        <v>26</v>
      </c>
      <c r="AN86" s="197">
        <v>27</v>
      </c>
      <c r="AO86" s="197">
        <v>28</v>
      </c>
      <c r="AP86" s="197">
        <v>29</v>
      </c>
      <c r="AQ86" s="197">
        <v>30</v>
      </c>
      <c r="AR86" s="197"/>
      <c r="AS86" s="197"/>
      <c r="AT86" s="197"/>
      <c r="AU86" s="197"/>
      <c r="AV86" s="197"/>
      <c r="AW86" s="197"/>
      <c r="AX86" s="197"/>
      <c r="AY86" s="197"/>
      <c r="AZ86" s="197"/>
    </row>
    <row r="87" hidden="1" spans="12:52">
      <c r="L87" s="197"/>
      <c r="M87" s="197" t="s">
        <v>83</v>
      </c>
      <c r="N87" s="197">
        <v>1</v>
      </c>
      <c r="O87" s="197">
        <v>2</v>
      </c>
      <c r="P87" s="197">
        <v>3</v>
      </c>
      <c r="Q87" s="197">
        <v>4</v>
      </c>
      <c r="R87" s="197">
        <v>5</v>
      </c>
      <c r="S87" s="197">
        <v>6</v>
      </c>
      <c r="T87" s="197">
        <v>7</v>
      </c>
      <c r="U87" s="197">
        <v>8</v>
      </c>
      <c r="V87" s="197">
        <v>9</v>
      </c>
      <c r="W87" s="197">
        <v>10</v>
      </c>
      <c r="X87" s="197">
        <v>11</v>
      </c>
      <c r="Y87" s="197">
        <v>12</v>
      </c>
      <c r="Z87" s="197">
        <v>13</v>
      </c>
      <c r="AA87" s="197">
        <v>14</v>
      </c>
      <c r="AB87" s="197">
        <v>15</v>
      </c>
      <c r="AC87" s="197">
        <v>16</v>
      </c>
      <c r="AD87" s="197">
        <v>17</v>
      </c>
      <c r="AE87" s="197">
        <v>18</v>
      </c>
      <c r="AF87" s="197">
        <v>19</v>
      </c>
      <c r="AG87" s="197">
        <v>20</v>
      </c>
      <c r="AH87" s="197">
        <v>21</v>
      </c>
      <c r="AI87" s="197"/>
      <c r="AJ87" s="197"/>
      <c r="AK87" s="197"/>
      <c r="AL87" s="197"/>
      <c r="AM87" s="197"/>
      <c r="AN87" s="197"/>
      <c r="AO87" s="197"/>
      <c r="AP87" s="197"/>
      <c r="AQ87" s="197"/>
      <c r="AR87" s="197"/>
      <c r="AS87" s="197"/>
      <c r="AT87" s="197"/>
      <c r="AU87" s="197"/>
      <c r="AV87" s="197"/>
      <c r="AW87" s="197"/>
      <c r="AX87" s="197"/>
      <c r="AY87" s="197"/>
      <c r="AZ87" s="197"/>
    </row>
    <row r="88" hidden="1" spans="12:52">
      <c r="L88" s="197"/>
      <c r="M88" s="197" t="s">
        <v>106</v>
      </c>
      <c r="N88" s="197">
        <v>1</v>
      </c>
      <c r="O88" s="197">
        <v>2</v>
      </c>
      <c r="P88" s="197">
        <v>3</v>
      </c>
      <c r="Q88" s="197">
        <v>4</v>
      </c>
      <c r="R88" s="197">
        <v>5</v>
      </c>
      <c r="S88" s="197">
        <v>6</v>
      </c>
      <c r="T88" s="197">
        <v>7</v>
      </c>
      <c r="U88" s="197">
        <v>8</v>
      </c>
      <c r="V88" s="197">
        <v>9</v>
      </c>
      <c r="W88" s="197">
        <v>10</v>
      </c>
      <c r="X88" s="197">
        <v>11</v>
      </c>
      <c r="Y88" s="197">
        <v>12</v>
      </c>
      <c r="Z88" s="197">
        <v>13</v>
      </c>
      <c r="AA88" s="197">
        <v>14</v>
      </c>
      <c r="AB88" s="197">
        <v>15</v>
      </c>
      <c r="AC88" s="197">
        <v>16</v>
      </c>
      <c r="AD88" s="197">
        <v>17</v>
      </c>
      <c r="AE88" s="197">
        <v>18</v>
      </c>
      <c r="AF88" s="197"/>
      <c r="AG88" s="197"/>
      <c r="AH88" s="197"/>
      <c r="AI88" s="197"/>
      <c r="AJ88" s="197"/>
      <c r="AK88" s="197"/>
      <c r="AL88" s="197"/>
      <c r="AM88" s="197"/>
      <c r="AN88" s="197"/>
      <c r="AO88" s="197"/>
      <c r="AP88" s="197"/>
      <c r="AQ88" s="197"/>
      <c r="AR88" s="197"/>
      <c r="AS88" s="197"/>
      <c r="AT88" s="197"/>
      <c r="AU88" s="197"/>
      <c r="AV88" s="197"/>
      <c r="AW88" s="197"/>
      <c r="AX88" s="197"/>
      <c r="AY88" s="197"/>
      <c r="AZ88" s="197"/>
    </row>
    <row r="89" hidden="1" spans="12:52">
      <c r="L89" s="197"/>
      <c r="M89" s="197" t="s">
        <v>126</v>
      </c>
      <c r="N89" s="197">
        <v>1</v>
      </c>
      <c r="O89" s="197">
        <v>2</v>
      </c>
      <c r="P89" s="197">
        <v>3</v>
      </c>
      <c r="Q89" s="197">
        <v>4</v>
      </c>
      <c r="R89" s="197">
        <v>5</v>
      </c>
      <c r="S89" s="197">
        <v>6</v>
      </c>
      <c r="T89" s="197">
        <v>7</v>
      </c>
      <c r="U89" s="197">
        <v>8</v>
      </c>
      <c r="V89" s="197">
        <v>9</v>
      </c>
      <c r="W89" s="197">
        <v>10</v>
      </c>
      <c r="X89" s="197">
        <v>11</v>
      </c>
      <c r="Y89" s="197">
        <v>12</v>
      </c>
      <c r="Z89" s="197">
        <v>13</v>
      </c>
      <c r="AA89" s="197">
        <v>14</v>
      </c>
      <c r="AB89" s="197">
        <v>15</v>
      </c>
      <c r="AC89" s="197">
        <v>16</v>
      </c>
      <c r="AD89" s="197">
        <v>17</v>
      </c>
      <c r="AE89" s="197">
        <v>18</v>
      </c>
      <c r="AF89" s="197">
        <v>19</v>
      </c>
      <c r="AG89" s="197">
        <v>20</v>
      </c>
      <c r="AH89" s="197">
        <v>21</v>
      </c>
      <c r="AI89" s="197">
        <v>22</v>
      </c>
      <c r="AJ89" s="197">
        <v>23</v>
      </c>
      <c r="AK89" s="197">
        <v>24</v>
      </c>
      <c r="AL89" s="197">
        <v>25</v>
      </c>
      <c r="AM89" s="197">
        <v>26</v>
      </c>
      <c r="AN89" s="197">
        <v>27</v>
      </c>
      <c r="AO89" s="197"/>
      <c r="AP89" s="197"/>
      <c r="AQ89" s="197"/>
      <c r="AR89" s="197"/>
      <c r="AS89" s="197"/>
      <c r="AT89" s="197"/>
      <c r="AU89" s="197"/>
      <c r="AV89" s="197"/>
      <c r="AW89" s="197"/>
      <c r="AX89" s="197"/>
      <c r="AY89" s="197"/>
      <c r="AZ89" s="197"/>
    </row>
    <row r="90" hidden="1" spans="12:52">
      <c r="L90" s="197"/>
      <c r="M90" s="197" t="s">
        <v>154</v>
      </c>
      <c r="N90" s="197">
        <v>1</v>
      </c>
      <c r="O90" s="197">
        <v>2</v>
      </c>
      <c r="P90" s="197">
        <v>3</v>
      </c>
      <c r="Q90" s="197">
        <v>4</v>
      </c>
      <c r="R90" s="197">
        <v>5</v>
      </c>
      <c r="S90" s="197">
        <v>6</v>
      </c>
      <c r="T90" s="197">
        <v>7</v>
      </c>
      <c r="U90" s="197">
        <v>8</v>
      </c>
      <c r="V90" s="197">
        <v>9</v>
      </c>
      <c r="W90" s="197">
        <v>10</v>
      </c>
      <c r="X90" s="197">
        <v>11</v>
      </c>
      <c r="Y90" s="197">
        <v>12</v>
      </c>
      <c r="Z90" s="197">
        <v>13</v>
      </c>
      <c r="AA90" s="197">
        <v>14</v>
      </c>
      <c r="AB90" s="197">
        <v>15</v>
      </c>
      <c r="AC90" s="197">
        <v>16</v>
      </c>
      <c r="AD90" s="197">
        <v>17</v>
      </c>
      <c r="AE90" s="197">
        <v>18</v>
      </c>
      <c r="AF90" s="197">
        <v>19</v>
      </c>
      <c r="AG90" s="197">
        <v>20</v>
      </c>
      <c r="AH90" s="197">
        <v>21</v>
      </c>
      <c r="AI90" s="197">
        <v>22</v>
      </c>
      <c r="AJ90" s="197">
        <v>23</v>
      </c>
      <c r="AK90" s="197">
        <v>24</v>
      </c>
      <c r="AL90" s="197"/>
      <c r="AM90" s="197"/>
      <c r="AN90" s="197"/>
      <c r="AO90" s="197"/>
      <c r="AP90" s="197"/>
      <c r="AQ90" s="197"/>
      <c r="AR90" s="197"/>
      <c r="AS90" s="197"/>
      <c r="AT90" s="197"/>
      <c r="AU90" s="197"/>
      <c r="AV90" s="197"/>
      <c r="AW90" s="197"/>
      <c r="AX90" s="197"/>
      <c r="AY90" s="197"/>
      <c r="AZ90" s="197"/>
    </row>
    <row r="91" hidden="1" spans="12:52">
      <c r="L91" s="197"/>
      <c r="M91" s="197" t="s">
        <v>180</v>
      </c>
      <c r="N91" s="197">
        <v>1</v>
      </c>
      <c r="O91" s="197">
        <v>2</v>
      </c>
      <c r="P91" s="197">
        <v>3</v>
      </c>
      <c r="Q91" s="197">
        <v>4</v>
      </c>
      <c r="R91" s="197">
        <v>5</v>
      </c>
      <c r="S91" s="197">
        <v>6</v>
      </c>
      <c r="T91" s="197">
        <v>7</v>
      </c>
      <c r="U91" s="197">
        <v>8</v>
      </c>
      <c r="V91" s="197">
        <v>9</v>
      </c>
      <c r="W91" s="197">
        <v>10</v>
      </c>
      <c r="X91" s="197">
        <v>11</v>
      </c>
      <c r="Y91" s="197">
        <v>12</v>
      </c>
      <c r="Z91" s="197">
        <v>13</v>
      </c>
      <c r="AA91" s="197">
        <v>14</v>
      </c>
      <c r="AB91" s="197">
        <v>15</v>
      </c>
      <c r="AC91" s="197">
        <v>16</v>
      </c>
      <c r="AD91" s="197">
        <v>17</v>
      </c>
      <c r="AE91" s="197">
        <v>18</v>
      </c>
      <c r="AF91" s="197">
        <v>19</v>
      </c>
      <c r="AG91" s="197">
        <v>20</v>
      </c>
      <c r="AH91" s="197">
        <v>21</v>
      </c>
      <c r="AI91" s="197">
        <v>22</v>
      </c>
      <c r="AJ91" s="197">
        <v>23</v>
      </c>
      <c r="AK91" s="197">
        <v>24</v>
      </c>
      <c r="AL91" s="197">
        <v>25</v>
      </c>
      <c r="AM91" s="197">
        <v>26</v>
      </c>
      <c r="AN91" s="197"/>
      <c r="AO91" s="197"/>
      <c r="AP91" s="197"/>
      <c r="AQ91" s="197"/>
      <c r="AR91" s="197"/>
      <c r="AS91" s="197"/>
      <c r="AT91" s="197"/>
      <c r="AU91" s="197"/>
      <c r="AV91" s="197"/>
      <c r="AW91" s="197"/>
      <c r="AX91" s="197"/>
      <c r="AY91" s="197"/>
      <c r="AZ91" s="197"/>
    </row>
    <row r="92" hidden="1" spans="12:52">
      <c r="L92" s="197"/>
      <c r="M92" s="197" t="s">
        <v>206</v>
      </c>
      <c r="N92" s="197">
        <v>1</v>
      </c>
      <c r="O92" s="197">
        <v>2</v>
      </c>
      <c r="P92" s="197">
        <v>3</v>
      </c>
      <c r="Q92" s="197">
        <v>4</v>
      </c>
      <c r="R92" s="197">
        <v>5</v>
      </c>
      <c r="S92" s="197">
        <v>6</v>
      </c>
      <c r="T92" s="197">
        <v>7</v>
      </c>
      <c r="U92" s="197">
        <v>8</v>
      </c>
      <c r="V92" s="197">
        <v>9</v>
      </c>
      <c r="W92" s="197">
        <v>10</v>
      </c>
      <c r="X92" s="197">
        <v>11</v>
      </c>
      <c r="Y92" s="197">
        <v>12</v>
      </c>
      <c r="Z92" s="197">
        <v>13</v>
      </c>
      <c r="AA92" s="197">
        <v>14</v>
      </c>
      <c r="AB92" s="197">
        <v>15</v>
      </c>
      <c r="AC92" s="197">
        <v>16</v>
      </c>
      <c r="AD92" s="197">
        <v>17</v>
      </c>
      <c r="AE92" s="197">
        <v>18</v>
      </c>
      <c r="AF92" s="197">
        <v>19</v>
      </c>
      <c r="AG92" s="197">
        <v>20</v>
      </c>
      <c r="AH92" s="197">
        <v>21</v>
      </c>
      <c r="AI92" s="197">
        <v>22</v>
      </c>
      <c r="AJ92" s="197">
        <v>23</v>
      </c>
      <c r="AK92" s="197">
        <v>24</v>
      </c>
      <c r="AL92" s="197">
        <v>25</v>
      </c>
      <c r="AM92" s="197">
        <v>26</v>
      </c>
      <c r="AN92" s="197">
        <v>27</v>
      </c>
      <c r="AO92" s="197">
        <v>28</v>
      </c>
      <c r="AP92" s="197">
        <v>29</v>
      </c>
      <c r="AQ92" s="197">
        <v>30</v>
      </c>
      <c r="AR92" s="197">
        <v>31</v>
      </c>
      <c r="AS92" s="197">
        <v>32</v>
      </c>
      <c r="AT92" s="197">
        <v>33</v>
      </c>
      <c r="AU92" s="197">
        <v>34</v>
      </c>
      <c r="AV92" s="197">
        <v>35</v>
      </c>
      <c r="AW92" s="197">
        <v>36</v>
      </c>
      <c r="AX92" s="197">
        <v>37</v>
      </c>
      <c r="AY92" s="197">
        <v>38</v>
      </c>
      <c r="AZ92" s="197">
        <v>39</v>
      </c>
    </row>
    <row r="93" hidden="1" spans="12:52">
      <c r="L93" s="197"/>
      <c r="M93" s="197" t="s">
        <v>246</v>
      </c>
      <c r="N93" s="197">
        <v>1</v>
      </c>
      <c r="O93" s="197">
        <v>2</v>
      </c>
      <c r="P93" s="197">
        <v>3</v>
      </c>
      <c r="Q93" s="197">
        <v>4</v>
      </c>
      <c r="R93" s="197">
        <v>5</v>
      </c>
      <c r="S93" s="197">
        <v>6</v>
      </c>
      <c r="T93" s="197">
        <v>7</v>
      </c>
      <c r="U93" s="197">
        <v>8</v>
      </c>
      <c r="V93" s="197">
        <v>9</v>
      </c>
      <c r="W93" s="197">
        <v>10</v>
      </c>
      <c r="X93" s="197">
        <v>11</v>
      </c>
      <c r="Y93" s="197">
        <v>12</v>
      </c>
      <c r="Z93" s="197">
        <v>13</v>
      </c>
      <c r="AA93" s="197">
        <v>14</v>
      </c>
      <c r="AB93" s="197">
        <v>15</v>
      </c>
      <c r="AC93" s="197">
        <v>16</v>
      </c>
      <c r="AD93" s="197"/>
      <c r="AE93" s="197"/>
      <c r="AF93" s="197"/>
      <c r="AG93" s="197"/>
      <c r="AH93" s="197"/>
      <c r="AI93" s="197"/>
      <c r="AJ93" s="197"/>
      <c r="AK93" s="197"/>
      <c r="AL93" s="197"/>
      <c r="AM93" s="197"/>
      <c r="AN93" s="197"/>
      <c r="AO93" s="197"/>
      <c r="AP93" s="197"/>
      <c r="AQ93" s="197"/>
      <c r="AR93" s="197"/>
      <c r="AS93" s="197"/>
      <c r="AT93" s="197"/>
      <c r="AU93" s="197"/>
      <c r="AV93" s="197"/>
      <c r="AW93" s="197"/>
      <c r="AX93" s="197"/>
      <c r="AY93" s="197"/>
      <c r="AZ93" s="197"/>
    </row>
    <row r="94" hidden="1" spans="12:52">
      <c r="L94" s="197"/>
      <c r="M94" s="197" t="s">
        <v>262</v>
      </c>
      <c r="N94" s="197">
        <v>1</v>
      </c>
      <c r="O94" s="197">
        <v>2</v>
      </c>
      <c r="P94" s="197">
        <v>3</v>
      </c>
      <c r="Q94" s="197">
        <v>4</v>
      </c>
      <c r="R94" s="197">
        <v>5</v>
      </c>
      <c r="S94" s="197">
        <v>6</v>
      </c>
      <c r="T94" s="197">
        <v>7</v>
      </c>
      <c r="U94" s="197">
        <v>8</v>
      </c>
      <c r="V94" s="197">
        <v>9</v>
      </c>
      <c r="W94" s="197">
        <v>10</v>
      </c>
      <c r="X94" s="197">
        <v>11</v>
      </c>
      <c r="Y94" s="197">
        <v>12</v>
      </c>
      <c r="Z94" s="197">
        <v>13</v>
      </c>
      <c r="AA94" s="197">
        <v>14</v>
      </c>
      <c r="AB94" s="197">
        <v>15</v>
      </c>
      <c r="AC94" s="197">
        <v>16</v>
      </c>
      <c r="AD94" s="197">
        <v>17</v>
      </c>
      <c r="AE94" s="197">
        <v>18</v>
      </c>
      <c r="AF94" s="197">
        <v>19</v>
      </c>
      <c r="AG94" s="197">
        <v>20</v>
      </c>
      <c r="AH94" s="197">
        <v>21</v>
      </c>
      <c r="AI94" s="197">
        <v>22</v>
      </c>
      <c r="AJ94" s="197">
        <v>23</v>
      </c>
      <c r="AK94" s="197">
        <v>24</v>
      </c>
      <c r="AL94" s="197">
        <v>25</v>
      </c>
      <c r="AM94" s="197">
        <v>26</v>
      </c>
      <c r="AN94" s="197">
        <v>27</v>
      </c>
      <c r="AO94" s="197"/>
      <c r="AP94" s="197"/>
      <c r="AQ94" s="197"/>
      <c r="AR94" s="197"/>
      <c r="AS94" s="197"/>
      <c r="AT94" s="197"/>
      <c r="AU94" s="197"/>
      <c r="AV94" s="197"/>
      <c r="AW94" s="197"/>
      <c r="AX94" s="197"/>
      <c r="AY94" s="197"/>
      <c r="AZ94" s="197"/>
    </row>
    <row r="95" hidden="1" spans="12:52">
      <c r="L95" s="197"/>
      <c r="M95" s="197" t="s">
        <v>288</v>
      </c>
      <c r="N95" s="197">
        <v>1</v>
      </c>
      <c r="O95" s="197">
        <v>2</v>
      </c>
      <c r="P95" s="197">
        <v>3</v>
      </c>
      <c r="Q95" s="197">
        <v>4</v>
      </c>
      <c r="R95" s="197">
        <v>5</v>
      </c>
      <c r="S95" s="197">
        <v>6</v>
      </c>
      <c r="T95" s="197">
        <v>7</v>
      </c>
      <c r="U95" s="197">
        <v>8</v>
      </c>
      <c r="V95" s="197">
        <v>9</v>
      </c>
      <c r="W95" s="197">
        <v>10</v>
      </c>
      <c r="X95" s="197">
        <v>11</v>
      </c>
      <c r="Y95" s="197">
        <v>12</v>
      </c>
      <c r="Z95" s="197">
        <v>13</v>
      </c>
      <c r="AA95" s="197">
        <v>14</v>
      </c>
      <c r="AB95" s="197">
        <v>15</v>
      </c>
      <c r="AC95" s="197">
        <v>16</v>
      </c>
      <c r="AD95" s="197">
        <v>17</v>
      </c>
      <c r="AE95" s="197">
        <v>18</v>
      </c>
      <c r="AF95" s="197">
        <v>19</v>
      </c>
      <c r="AG95" s="197">
        <v>20</v>
      </c>
      <c r="AH95" s="197">
        <v>21</v>
      </c>
      <c r="AI95" s="197">
        <v>22</v>
      </c>
      <c r="AJ95" s="197">
        <v>23</v>
      </c>
      <c r="AK95" s="197">
        <v>24</v>
      </c>
      <c r="AL95" s="197">
        <v>25</v>
      </c>
      <c r="AM95" s="197">
        <v>26</v>
      </c>
      <c r="AN95" s="197">
        <v>27</v>
      </c>
      <c r="AO95" s="197">
        <v>28</v>
      </c>
      <c r="AP95" s="197">
        <v>29</v>
      </c>
      <c r="AQ95" s="197">
        <v>30</v>
      </c>
      <c r="AR95" s="197">
        <v>31</v>
      </c>
      <c r="AS95" s="197">
        <v>32</v>
      </c>
      <c r="AT95" s="197">
        <v>33</v>
      </c>
      <c r="AU95" s="197">
        <v>34</v>
      </c>
      <c r="AV95" s="197">
        <v>35</v>
      </c>
      <c r="AW95" s="197">
        <v>36</v>
      </c>
      <c r="AX95" s="197">
        <v>37</v>
      </c>
      <c r="AY95" s="197">
        <v>38</v>
      </c>
      <c r="AZ95" s="197">
        <v>39</v>
      </c>
    </row>
    <row r="96" hidden="1" spans="12:52">
      <c r="L96" s="197"/>
      <c r="M96" s="197" t="s">
        <v>328</v>
      </c>
      <c r="N96" s="197">
        <v>1</v>
      </c>
      <c r="O96" s="197">
        <v>2</v>
      </c>
      <c r="P96" s="197">
        <v>3</v>
      </c>
      <c r="Q96" s="197">
        <v>4</v>
      </c>
      <c r="R96" s="197">
        <v>5</v>
      </c>
      <c r="S96" s="197">
        <v>6</v>
      </c>
      <c r="T96" s="197">
        <v>7</v>
      </c>
      <c r="U96" s="197">
        <v>8</v>
      </c>
      <c r="V96" s="197">
        <v>9</v>
      </c>
      <c r="W96" s="197">
        <v>10</v>
      </c>
      <c r="X96" s="197">
        <v>11</v>
      </c>
      <c r="Y96" s="197">
        <v>12</v>
      </c>
      <c r="Z96" s="197">
        <v>13</v>
      </c>
      <c r="AA96" s="197">
        <v>14</v>
      </c>
      <c r="AB96" s="197">
        <v>15</v>
      </c>
      <c r="AC96" s="197"/>
      <c r="AD96" s="197"/>
      <c r="AE96" s="197"/>
      <c r="AF96" s="197"/>
      <c r="AG96" s="197"/>
      <c r="AH96" s="197"/>
      <c r="AI96" s="197"/>
      <c r="AJ96" s="197"/>
      <c r="AK96" s="197"/>
      <c r="AL96" s="197"/>
      <c r="AM96" s="197"/>
      <c r="AN96" s="197"/>
      <c r="AO96" s="197"/>
      <c r="AP96" s="197"/>
      <c r="AQ96" s="197"/>
      <c r="AR96" s="197"/>
      <c r="AS96" s="197"/>
      <c r="AT96" s="197"/>
      <c r="AU96" s="197"/>
      <c r="AV96" s="197"/>
      <c r="AW96" s="197"/>
      <c r="AX96" s="197"/>
      <c r="AY96" s="197"/>
      <c r="AZ96" s="197"/>
    </row>
    <row r="97" hidden="1" spans="12:52">
      <c r="L97" s="197"/>
      <c r="M97" s="197" t="s">
        <v>345</v>
      </c>
      <c r="N97" s="197">
        <v>1</v>
      </c>
      <c r="O97" s="197">
        <v>2</v>
      </c>
      <c r="P97" s="197">
        <v>3</v>
      </c>
      <c r="Q97" s="197">
        <v>4</v>
      </c>
      <c r="R97" s="197">
        <v>5</v>
      </c>
      <c r="S97" s="197">
        <v>6</v>
      </c>
      <c r="T97" s="197">
        <v>7</v>
      </c>
      <c r="U97" s="197">
        <v>8</v>
      </c>
      <c r="V97" s="197">
        <v>9</v>
      </c>
      <c r="W97" s="197">
        <v>10</v>
      </c>
      <c r="X97" s="197">
        <v>11</v>
      </c>
      <c r="Y97" s="197">
        <v>12</v>
      </c>
      <c r="Z97" s="197">
        <v>13</v>
      </c>
      <c r="AA97" s="197">
        <v>14</v>
      </c>
      <c r="AB97" s="197">
        <v>15</v>
      </c>
      <c r="AC97" s="197">
        <v>16</v>
      </c>
      <c r="AD97" s="197">
        <v>17</v>
      </c>
      <c r="AE97" s="197">
        <v>18</v>
      </c>
      <c r="AF97" s="197"/>
      <c r="AG97" s="197"/>
      <c r="AH97" s="197"/>
      <c r="AI97" s="197"/>
      <c r="AJ97" s="197"/>
      <c r="AK97" s="197"/>
      <c r="AL97" s="197"/>
      <c r="AM97" s="197"/>
      <c r="AN97" s="197"/>
      <c r="AO97" s="197"/>
      <c r="AP97" s="197"/>
      <c r="AQ97" s="197"/>
      <c r="AR97" s="197"/>
      <c r="AS97" s="197"/>
      <c r="AT97" s="197"/>
      <c r="AU97" s="197"/>
      <c r="AV97" s="197"/>
      <c r="AW97" s="197"/>
      <c r="AX97" s="197"/>
      <c r="AY97" s="197"/>
      <c r="AZ97" s="197"/>
    </row>
    <row r="98" hidden="1" spans="12:52">
      <c r="L98" s="197"/>
      <c r="M98" s="197" t="s">
        <v>363</v>
      </c>
      <c r="N98" s="197">
        <v>1</v>
      </c>
      <c r="O98" s="197">
        <v>2</v>
      </c>
      <c r="P98" s="197">
        <v>3</v>
      </c>
      <c r="Q98" s="197">
        <v>4</v>
      </c>
      <c r="R98" s="197">
        <v>5</v>
      </c>
      <c r="S98" s="197">
        <v>6</v>
      </c>
      <c r="T98" s="197">
        <v>7</v>
      </c>
      <c r="U98" s="197">
        <v>8</v>
      </c>
      <c r="V98" s="197">
        <v>9</v>
      </c>
      <c r="W98" s="197">
        <v>10</v>
      </c>
      <c r="X98" s="197">
        <v>11</v>
      </c>
      <c r="Y98" s="197">
        <v>12</v>
      </c>
      <c r="Z98" s="197">
        <v>13</v>
      </c>
      <c r="AA98" s="197">
        <v>14</v>
      </c>
      <c r="AB98" s="197">
        <v>15</v>
      </c>
      <c r="AC98" s="197">
        <v>16</v>
      </c>
      <c r="AD98" s="197">
        <v>17</v>
      </c>
      <c r="AE98" s="197">
        <v>18</v>
      </c>
      <c r="AF98" s="197">
        <v>19</v>
      </c>
      <c r="AG98" s="197">
        <v>20</v>
      </c>
      <c r="AH98" s="197">
        <v>21</v>
      </c>
      <c r="AI98" s="197">
        <v>22</v>
      </c>
      <c r="AJ98" s="197">
        <v>23</v>
      </c>
      <c r="AK98" s="197">
        <v>24</v>
      </c>
      <c r="AL98" s="197"/>
      <c r="AM98" s="197"/>
      <c r="AN98" s="197"/>
      <c r="AO98" s="197"/>
      <c r="AP98" s="197"/>
      <c r="AQ98" s="197"/>
      <c r="AR98" s="197"/>
      <c r="AS98" s="197"/>
      <c r="AT98" s="197"/>
      <c r="AU98" s="197"/>
      <c r="AV98" s="197"/>
      <c r="AW98" s="197"/>
      <c r="AX98" s="197"/>
      <c r="AY98" s="197"/>
      <c r="AZ98" s="197"/>
    </row>
    <row r="99" hidden="1" spans="12:52">
      <c r="L99" s="197"/>
      <c r="M99" s="197" t="s">
        <v>387</v>
      </c>
      <c r="N99" s="197">
        <v>1</v>
      </c>
      <c r="O99" s="197">
        <v>2</v>
      </c>
      <c r="P99" s="197">
        <v>3</v>
      </c>
      <c r="Q99" s="197">
        <v>4</v>
      </c>
      <c r="R99" s="197">
        <v>5</v>
      </c>
      <c r="S99" s="197">
        <v>6</v>
      </c>
      <c r="T99" s="197">
        <v>7</v>
      </c>
      <c r="U99" s="197">
        <v>8</v>
      </c>
      <c r="V99" s="197">
        <v>9</v>
      </c>
      <c r="W99" s="197">
        <v>10</v>
      </c>
      <c r="X99" s="197">
        <v>11</v>
      </c>
      <c r="Y99" s="197">
        <v>12</v>
      </c>
      <c r="Z99" s="197">
        <v>13</v>
      </c>
      <c r="AA99" s="197">
        <v>14</v>
      </c>
      <c r="AB99" s="197">
        <v>15</v>
      </c>
      <c r="AC99" s="197">
        <v>16</v>
      </c>
      <c r="AD99" s="197">
        <v>17</v>
      </c>
      <c r="AE99" s="197">
        <v>18</v>
      </c>
      <c r="AF99" s="197">
        <v>19</v>
      </c>
      <c r="AG99" s="197">
        <v>20</v>
      </c>
      <c r="AH99" s="197"/>
      <c r="AI99" s="197"/>
      <c r="AJ99" s="197"/>
      <c r="AK99" s="197"/>
      <c r="AL99" s="197"/>
      <c r="AM99" s="197"/>
      <c r="AN99" s="197"/>
      <c r="AO99" s="197"/>
      <c r="AP99" s="197"/>
      <c r="AQ99" s="197"/>
      <c r="AR99" s="197"/>
      <c r="AS99" s="197"/>
      <c r="AT99" s="197"/>
      <c r="AU99" s="197"/>
      <c r="AV99" s="197"/>
      <c r="AW99" s="197"/>
      <c r="AX99" s="197"/>
      <c r="AY99" s="197"/>
      <c r="AZ99" s="197"/>
    </row>
    <row r="100" hidden="1" spans="12:52">
      <c r="L100" s="197"/>
      <c r="M100" s="197" t="s">
        <v>406</v>
      </c>
      <c r="N100" s="197">
        <v>1</v>
      </c>
      <c r="O100" s="197">
        <v>2</v>
      </c>
      <c r="P100" s="197">
        <v>3</v>
      </c>
      <c r="Q100" s="197">
        <v>4</v>
      </c>
      <c r="R100" s="197">
        <v>5</v>
      </c>
      <c r="S100" s="197">
        <v>6</v>
      </c>
      <c r="T100" s="197">
        <v>7</v>
      </c>
      <c r="U100" s="197">
        <v>8</v>
      </c>
      <c r="V100" s="197">
        <v>9</v>
      </c>
      <c r="W100" s="197">
        <v>10</v>
      </c>
      <c r="X100" s="197">
        <v>11</v>
      </c>
      <c r="Y100" s="197">
        <v>12</v>
      </c>
      <c r="Z100" s="197">
        <v>13</v>
      </c>
      <c r="AA100" s="197">
        <v>14</v>
      </c>
      <c r="AB100" s="197">
        <v>15</v>
      </c>
      <c r="AC100" s="197">
        <v>16</v>
      </c>
      <c r="AD100" s="197"/>
      <c r="AE100" s="197"/>
      <c r="AF100" s="197"/>
      <c r="AG100" s="197"/>
      <c r="AH100" s="197"/>
      <c r="AI100" s="197"/>
      <c r="AJ100" s="197"/>
      <c r="AK100" s="197"/>
      <c r="AL100" s="197"/>
      <c r="AM100" s="197"/>
      <c r="AN100" s="197"/>
      <c r="AO100" s="197"/>
      <c r="AP100" s="197"/>
      <c r="AQ100" s="197"/>
      <c r="AR100" s="197"/>
      <c r="AS100" s="197"/>
      <c r="AT100" s="197"/>
      <c r="AU100" s="197"/>
      <c r="AV100" s="197"/>
      <c r="AW100" s="197"/>
      <c r="AX100" s="197"/>
      <c r="AY100" s="197"/>
      <c r="AZ100" s="197"/>
    </row>
    <row r="101" hidden="1" spans="12:52">
      <c r="L101" s="197"/>
      <c r="M101" s="197" t="s">
        <v>422</v>
      </c>
      <c r="N101" s="197">
        <v>1</v>
      </c>
      <c r="O101" s="197">
        <v>2</v>
      </c>
      <c r="P101" s="197">
        <v>3</v>
      </c>
      <c r="Q101" s="197">
        <v>4</v>
      </c>
      <c r="R101" s="197">
        <v>5</v>
      </c>
      <c r="S101" s="197">
        <v>6</v>
      </c>
      <c r="T101" s="197">
        <v>7</v>
      </c>
      <c r="U101" s="197">
        <v>8</v>
      </c>
      <c r="V101" s="197">
        <v>9</v>
      </c>
      <c r="W101" s="197">
        <v>10</v>
      </c>
      <c r="X101" s="197">
        <v>11</v>
      </c>
      <c r="Y101" s="197">
        <v>12</v>
      </c>
      <c r="Z101" s="197">
        <v>13</v>
      </c>
      <c r="AA101" s="197">
        <v>14</v>
      </c>
      <c r="AB101" s="197">
        <v>15</v>
      </c>
      <c r="AC101" s="197">
        <v>16</v>
      </c>
      <c r="AD101" s="197">
        <v>17</v>
      </c>
      <c r="AE101" s="197">
        <v>18</v>
      </c>
      <c r="AF101" s="197">
        <v>19</v>
      </c>
      <c r="AG101" s="197">
        <v>20</v>
      </c>
      <c r="AH101" s="197"/>
      <c r="AI101" s="185"/>
      <c r="AJ101" s="185"/>
      <c r="AK101" s="185"/>
      <c r="AL101" s="185"/>
      <c r="AM101" s="185"/>
      <c r="AN101" s="185"/>
      <c r="AO101" s="185"/>
      <c r="AP101" s="185"/>
      <c r="AQ101" s="185"/>
      <c r="AR101" s="185"/>
      <c r="AS101" s="185"/>
      <c r="AT101" s="185"/>
      <c r="AU101" s="185"/>
      <c r="AV101" s="185"/>
      <c r="AW101" s="185"/>
      <c r="AX101" s="185"/>
      <c r="AY101" s="185"/>
      <c r="AZ101" s="185"/>
    </row>
    <row r="102" hidden="1" spans="12:52">
      <c r="L102" s="197"/>
      <c r="M102" s="197" t="s">
        <v>439</v>
      </c>
      <c r="N102" s="197">
        <v>1</v>
      </c>
      <c r="O102" s="197">
        <v>2</v>
      </c>
      <c r="P102" s="197">
        <v>3</v>
      </c>
      <c r="Q102" s="197">
        <v>4</v>
      </c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85"/>
      <c r="AJ102" s="185"/>
      <c r="AK102" s="185"/>
      <c r="AL102" s="185"/>
      <c r="AM102" s="185"/>
      <c r="AN102" s="185"/>
      <c r="AO102" s="185"/>
      <c r="AP102" s="185"/>
      <c r="AQ102" s="185"/>
      <c r="AR102" s="185"/>
      <c r="AS102" s="185"/>
      <c r="AT102" s="185"/>
      <c r="AU102" s="185"/>
      <c r="AV102" s="185"/>
      <c r="AW102" s="185"/>
      <c r="AX102" s="185"/>
      <c r="AY102" s="185"/>
      <c r="AZ102" s="185"/>
    </row>
    <row r="103" hidden="1" spans="12:52">
      <c r="L103" s="197"/>
      <c r="M103" s="197" t="s">
        <v>444</v>
      </c>
      <c r="N103" s="197">
        <v>1</v>
      </c>
      <c r="O103" s="197">
        <v>2</v>
      </c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85"/>
      <c r="AJ103" s="185"/>
      <c r="AK103" s="185"/>
      <c r="AL103" s="185"/>
      <c r="AM103" s="185"/>
      <c r="AN103" s="185"/>
      <c r="AO103" s="185"/>
      <c r="AP103" s="185"/>
      <c r="AQ103" s="185"/>
      <c r="AR103" s="185"/>
      <c r="AS103" s="185"/>
      <c r="AT103" s="185"/>
      <c r="AU103" s="185"/>
      <c r="AV103" s="185"/>
      <c r="AW103" s="185"/>
      <c r="AX103" s="185"/>
      <c r="AY103" s="185"/>
      <c r="AZ103" s="185"/>
    </row>
    <row r="104" hidden="1" spans="12:52">
      <c r="L104" s="197"/>
      <c r="M104" s="197" t="s">
        <v>446</v>
      </c>
      <c r="N104" s="197">
        <v>1</v>
      </c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197"/>
      <c r="AH104" s="197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85"/>
      <c r="AT104" s="185"/>
      <c r="AU104" s="185"/>
      <c r="AV104" s="185"/>
      <c r="AW104" s="185"/>
      <c r="AX104" s="185"/>
      <c r="AY104" s="185"/>
      <c r="AZ104" s="185"/>
    </row>
    <row r="105" hidden="1" spans="12:52">
      <c r="L105" s="197"/>
      <c r="M105" s="197" t="s">
        <v>449</v>
      </c>
      <c r="N105" s="197">
        <v>1</v>
      </c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A105" s="197"/>
      <c r="AB105" s="197"/>
      <c r="AC105" s="185"/>
      <c r="AD105" s="185"/>
      <c r="AE105" s="185"/>
      <c r="AF105" s="185"/>
      <c r="AG105" s="185"/>
      <c r="AH105" s="185"/>
      <c r="AI105" s="185"/>
      <c r="AJ105" s="185"/>
      <c r="AK105" s="185"/>
      <c r="AL105" s="185"/>
      <c r="AM105" s="185"/>
      <c r="AN105" s="185"/>
      <c r="AO105" s="185"/>
      <c r="AP105" s="185"/>
      <c r="AQ105" s="185"/>
      <c r="AR105" s="185"/>
      <c r="AS105" s="185"/>
      <c r="AT105" s="185"/>
      <c r="AU105" s="185"/>
      <c r="AV105" s="185"/>
      <c r="AW105" s="185"/>
      <c r="AX105" s="185"/>
      <c r="AY105" s="185"/>
      <c r="AZ105" s="185"/>
    </row>
    <row r="106" hidden="1" spans="12:28">
      <c r="L106" s="198"/>
      <c r="N106" s="198"/>
      <c r="O106" s="198"/>
      <c r="P106" s="198"/>
      <c r="Q106" s="198"/>
      <c r="R106" s="198"/>
      <c r="S106" s="198"/>
      <c r="T106" s="198"/>
      <c r="U106" s="198"/>
      <c r="V106" s="198"/>
      <c r="W106" s="198"/>
      <c r="X106" s="198"/>
      <c r="Y106" s="198"/>
      <c r="Z106" s="198"/>
      <c r="AA106" s="198"/>
      <c r="AB106" s="198"/>
    </row>
    <row r="107" hidden="1" spans="12:28">
      <c r="L107" s="198"/>
      <c r="M107" s="198"/>
      <c r="N107" s="198"/>
      <c r="O107" s="198"/>
      <c r="P107" s="198"/>
      <c r="Q107" s="198"/>
      <c r="R107" s="198"/>
      <c r="S107" s="198"/>
      <c r="T107" s="198"/>
      <c r="U107" s="198"/>
      <c r="V107" s="198"/>
      <c r="W107" s="198"/>
      <c r="X107" s="198"/>
      <c r="Y107" s="198"/>
      <c r="Z107" s="198"/>
      <c r="AA107" s="198"/>
      <c r="AB107" s="198"/>
    </row>
    <row r="108" hidden="1" spans="12:28">
      <c r="L108" s="198"/>
      <c r="M108" s="198"/>
      <c r="N108" s="198"/>
      <c r="O108" s="198"/>
      <c r="P108" s="198"/>
      <c r="Q108" s="198"/>
      <c r="R108" s="198"/>
      <c r="S108" s="198"/>
      <c r="T108" s="198"/>
      <c r="U108" s="198"/>
      <c r="V108" s="198"/>
      <c r="W108" s="198"/>
      <c r="X108" s="198"/>
      <c r="Y108" s="198"/>
      <c r="Z108" s="198"/>
      <c r="AA108" s="198"/>
      <c r="AB108" s="198"/>
    </row>
    <row r="109" hidden="1" spans="12:28">
      <c r="L109" s="198"/>
      <c r="M109" s="198"/>
      <c r="N109" s="198"/>
      <c r="O109" s="198"/>
      <c r="P109" s="198"/>
      <c r="Q109" s="198"/>
      <c r="R109" s="198"/>
      <c r="S109" s="198"/>
      <c r="T109" s="198"/>
      <c r="U109" s="198"/>
      <c r="V109" s="198"/>
      <c r="W109" s="198"/>
      <c r="X109" s="198"/>
      <c r="Y109" s="198"/>
      <c r="Z109" s="198"/>
      <c r="AA109" s="198"/>
      <c r="AB109" s="198"/>
    </row>
    <row r="110" hidden="1" spans="12:28">
      <c r="L110" s="198"/>
      <c r="M110" s="198"/>
      <c r="N110" s="198"/>
      <c r="O110" s="198"/>
      <c r="P110" s="198"/>
      <c r="Q110" s="198"/>
      <c r="R110" s="198"/>
      <c r="S110" s="198"/>
      <c r="T110" s="198"/>
      <c r="U110" s="198"/>
      <c r="V110" s="198"/>
      <c r="W110" s="198"/>
      <c r="X110" s="198"/>
      <c r="Y110" s="198"/>
      <c r="Z110" s="198"/>
      <c r="AA110" s="198"/>
      <c r="AB110" s="198"/>
    </row>
    <row r="111" hidden="1" spans="12:28">
      <c r="L111" s="198"/>
      <c r="M111" s="198"/>
      <c r="N111" s="198"/>
      <c r="O111" s="198"/>
      <c r="P111" s="198"/>
      <c r="Q111" s="198"/>
      <c r="R111" s="198"/>
      <c r="S111" s="198"/>
      <c r="T111" s="198"/>
      <c r="U111" s="198"/>
      <c r="V111" s="198"/>
      <c r="W111" s="198"/>
      <c r="X111" s="198"/>
      <c r="Y111" s="198"/>
      <c r="Z111" s="198"/>
      <c r="AA111" s="198"/>
      <c r="AB111" s="198"/>
    </row>
    <row r="112" hidden="1" spans="12:28">
      <c r="L112" s="198"/>
      <c r="M112" s="198"/>
      <c r="N112" s="198"/>
      <c r="O112" s="198"/>
      <c r="P112" s="198"/>
      <c r="Q112" s="198"/>
      <c r="R112" s="198"/>
      <c r="S112" s="198"/>
      <c r="T112" s="198"/>
      <c r="U112" s="198"/>
      <c r="V112" s="198"/>
      <c r="W112" s="198"/>
      <c r="X112" s="198"/>
      <c r="Y112" s="198"/>
      <c r="Z112" s="198"/>
      <c r="AA112" s="198"/>
      <c r="AB112" s="198"/>
    </row>
    <row r="113" hidden="1"/>
    <row r="114" hidden="1" spans="34:34">
      <c r="AH114" s="218" t="s">
        <v>451</v>
      </c>
    </row>
    <row r="115" ht="25.5" hidden="1" spans="8:37">
      <c r="H115" s="2" t="s">
        <v>452</v>
      </c>
      <c r="I115" s="2"/>
      <c r="J115" s="2"/>
      <c r="K115" s="2"/>
      <c r="AH115" s="2" t="s">
        <v>452</v>
      </c>
      <c r="AI115" s="2"/>
      <c r="AJ115" s="2"/>
      <c r="AK115" s="2"/>
    </row>
    <row r="116" hidden="1" spans="7:40">
      <c r="G116" s="187" t="s">
        <v>453</v>
      </c>
      <c r="H116" s="121"/>
      <c r="I116" s="199" t="s">
        <v>454</v>
      </c>
      <c r="L116" s="37" t="s">
        <v>455</v>
      </c>
      <c r="M116" s="37"/>
      <c r="N116" s="37"/>
      <c r="AH116" s="121"/>
      <c r="AI116" s="199" t="s">
        <v>456</v>
      </c>
      <c r="AL116" s="37" t="s">
        <v>455</v>
      </c>
      <c r="AM116" s="37"/>
      <c r="AN116" s="37"/>
    </row>
    <row r="117" ht="15" hidden="1" spans="8:67">
      <c r="H117" s="188" t="s">
        <v>457</v>
      </c>
      <c r="L117" s="200">
        <v>1</v>
      </c>
      <c r="M117" s="201">
        <v>2</v>
      </c>
      <c r="N117" s="200">
        <v>3</v>
      </c>
      <c r="O117" s="200">
        <v>4</v>
      </c>
      <c r="P117" s="200">
        <v>5</v>
      </c>
      <c r="Q117" s="200">
        <v>6</v>
      </c>
      <c r="R117" s="200">
        <v>7</v>
      </c>
      <c r="S117" s="200">
        <v>8</v>
      </c>
      <c r="T117" s="200">
        <v>9</v>
      </c>
      <c r="U117" s="200">
        <v>10</v>
      </c>
      <c r="V117" s="200">
        <v>11</v>
      </c>
      <c r="W117" s="200">
        <v>12</v>
      </c>
      <c r="X117" s="200">
        <v>13</v>
      </c>
      <c r="Y117" s="200">
        <v>14</v>
      </c>
      <c r="Z117" s="200">
        <v>15</v>
      </c>
      <c r="AA117" s="200">
        <v>16</v>
      </c>
      <c r="AB117" s="200">
        <v>17</v>
      </c>
      <c r="AC117" s="200">
        <v>18</v>
      </c>
      <c r="AD117" s="200">
        <v>18</v>
      </c>
      <c r="AE117" s="200">
        <v>19</v>
      </c>
      <c r="AF117" s="200">
        <v>20</v>
      </c>
      <c r="AH117" s="188" t="s">
        <v>457</v>
      </c>
      <c r="AL117" s="200">
        <v>1</v>
      </c>
      <c r="AM117" s="200">
        <v>2</v>
      </c>
      <c r="AN117" s="200">
        <v>3</v>
      </c>
      <c r="AO117" s="200">
        <v>4</v>
      </c>
      <c r="AP117" s="200">
        <v>5</v>
      </c>
      <c r="AQ117" s="200">
        <v>6</v>
      </c>
      <c r="AR117" s="200">
        <v>7</v>
      </c>
      <c r="AS117" s="200">
        <v>8</v>
      </c>
      <c r="AT117" s="200">
        <v>9</v>
      </c>
      <c r="AU117" s="200">
        <v>10</v>
      </c>
      <c r="AV117" s="200">
        <v>11</v>
      </c>
      <c r="AW117" s="200">
        <v>12</v>
      </c>
      <c r="AX117" s="200">
        <v>13</v>
      </c>
      <c r="AY117" s="200">
        <v>14</v>
      </c>
      <c r="AZ117" s="200">
        <v>15</v>
      </c>
      <c r="BA117" s="200">
        <v>16</v>
      </c>
      <c r="BB117" s="200">
        <v>17</v>
      </c>
      <c r="BC117" s="200">
        <v>18</v>
      </c>
      <c r="BD117" s="200">
        <v>18</v>
      </c>
      <c r="BE117" s="200">
        <v>19</v>
      </c>
      <c r="BF117" s="200">
        <v>20</v>
      </c>
      <c r="BM117" s="200"/>
      <c r="BN117" s="200"/>
      <c r="BO117" s="201"/>
    </row>
    <row r="118" ht="36.75" hidden="1" spans="4:67">
      <c r="D118" s="189"/>
      <c r="E118" s="190"/>
      <c r="F118" s="189"/>
      <c r="G118" s="189"/>
      <c r="H118" s="191" t="s">
        <v>458</v>
      </c>
      <c r="I118" s="123" t="s">
        <v>459</v>
      </c>
      <c r="J118" s="15" t="s">
        <v>8</v>
      </c>
      <c r="K118" s="16" t="s">
        <v>10</v>
      </c>
      <c r="L118" s="202" t="s">
        <v>33</v>
      </c>
      <c r="M118" s="203" t="s">
        <v>51</v>
      </c>
      <c r="N118" s="204" t="s">
        <v>83</v>
      </c>
      <c r="O118" s="204" t="s">
        <v>106</v>
      </c>
      <c r="P118" s="205" t="s">
        <v>126</v>
      </c>
      <c r="Q118" s="204" t="s">
        <v>154</v>
      </c>
      <c r="R118" s="204" t="s">
        <v>180</v>
      </c>
      <c r="S118" s="204" t="s">
        <v>206</v>
      </c>
      <c r="T118" s="204" t="s">
        <v>246</v>
      </c>
      <c r="U118" s="205" t="s">
        <v>262</v>
      </c>
      <c r="V118" s="204" t="s">
        <v>288</v>
      </c>
      <c r="W118" s="204" t="s">
        <v>328</v>
      </c>
      <c r="X118" s="204" t="s">
        <v>345</v>
      </c>
      <c r="Y118" s="204" t="s">
        <v>363</v>
      </c>
      <c r="Z118" s="216" t="s">
        <v>387</v>
      </c>
      <c r="AA118" s="204" t="s">
        <v>406</v>
      </c>
      <c r="AB118" s="204" t="s">
        <v>422</v>
      </c>
      <c r="AC118" s="217" t="s">
        <v>439</v>
      </c>
      <c r="AD118" s="204" t="s">
        <v>444</v>
      </c>
      <c r="AE118" s="204" t="s">
        <v>446</v>
      </c>
      <c r="AF118" s="204" t="s">
        <v>449</v>
      </c>
      <c r="AH118" s="191" t="s">
        <v>458</v>
      </c>
      <c r="AI118" s="123" t="s">
        <v>459</v>
      </c>
      <c r="AJ118" s="15" t="s">
        <v>8</v>
      </c>
      <c r="AK118" s="16" t="s">
        <v>10</v>
      </c>
      <c r="AL118" s="202" t="s">
        <v>33</v>
      </c>
      <c r="AM118" s="219" t="s">
        <v>51</v>
      </c>
      <c r="AN118" s="204" t="s">
        <v>83</v>
      </c>
      <c r="AO118" s="204" t="s">
        <v>106</v>
      </c>
      <c r="AP118" s="205" t="s">
        <v>126</v>
      </c>
      <c r="AQ118" s="204" t="s">
        <v>154</v>
      </c>
      <c r="AR118" s="204" t="s">
        <v>180</v>
      </c>
      <c r="AS118" s="204" t="s">
        <v>206</v>
      </c>
      <c r="AT118" s="204" t="s">
        <v>246</v>
      </c>
      <c r="AU118" s="205" t="s">
        <v>262</v>
      </c>
      <c r="AV118" s="204" t="s">
        <v>288</v>
      </c>
      <c r="AW118" s="204" t="s">
        <v>328</v>
      </c>
      <c r="AX118" s="204" t="s">
        <v>345</v>
      </c>
      <c r="AY118" s="204" t="s">
        <v>363</v>
      </c>
      <c r="AZ118" s="216" t="s">
        <v>387</v>
      </c>
      <c r="BA118" s="204" t="s">
        <v>406</v>
      </c>
      <c r="BB118" s="204" t="s">
        <v>422</v>
      </c>
      <c r="BC118" s="217" t="s">
        <v>439</v>
      </c>
      <c r="BD118" s="204" t="s">
        <v>444</v>
      </c>
      <c r="BE118" s="204" t="s">
        <v>446</v>
      </c>
      <c r="BF118" s="204" t="s">
        <v>449</v>
      </c>
      <c r="BM118" s="220"/>
      <c r="BN118" s="220"/>
      <c r="BO118" s="221"/>
    </row>
    <row r="119" hidden="1" spans="4:67">
      <c r="D119" s="192"/>
      <c r="E119" s="192"/>
      <c r="F119" s="192"/>
      <c r="G119" s="192"/>
      <c r="H119" s="124" t="s">
        <v>460</v>
      </c>
      <c r="I119" s="125" t="s">
        <v>461</v>
      </c>
      <c r="J119" s="126"/>
      <c r="K119" s="206"/>
      <c r="L119" s="206"/>
      <c r="M119" s="207"/>
      <c r="N119" s="206"/>
      <c r="O119" s="206"/>
      <c r="P119" s="208"/>
      <c r="Q119" s="206"/>
      <c r="R119" s="206"/>
      <c r="S119" s="206"/>
      <c r="T119" s="206"/>
      <c r="U119" s="208"/>
      <c r="V119" s="206"/>
      <c r="W119" s="206"/>
      <c r="X119" s="206"/>
      <c r="Y119" s="206"/>
      <c r="Z119" s="208"/>
      <c r="AA119" s="206"/>
      <c r="AB119" s="206"/>
      <c r="AC119" s="206"/>
      <c r="AD119" s="206"/>
      <c r="AE119" s="206"/>
      <c r="AF119" s="206"/>
      <c r="AH119" s="124" t="s">
        <v>460</v>
      </c>
      <c r="AI119" s="125" t="s">
        <v>461</v>
      </c>
      <c r="AJ119" s="126"/>
      <c r="AK119" s="206"/>
      <c r="AL119" s="206"/>
      <c r="AM119" s="206"/>
      <c r="AN119" s="206"/>
      <c r="AO119" s="206"/>
      <c r="AP119" s="208"/>
      <c r="AQ119" s="206"/>
      <c r="AR119" s="206"/>
      <c r="AS119" s="206"/>
      <c r="AT119" s="206"/>
      <c r="AU119" s="208"/>
      <c r="AV119" s="206"/>
      <c r="AW119" s="206"/>
      <c r="AX119" s="206"/>
      <c r="AY119" s="206"/>
      <c r="AZ119" s="208"/>
      <c r="BA119" s="206"/>
      <c r="BB119" s="206"/>
      <c r="BC119" s="206"/>
      <c r="BD119" s="206"/>
      <c r="BE119" s="206"/>
      <c r="BF119" s="206"/>
      <c r="BM119" s="222"/>
      <c r="BN119" s="222"/>
      <c r="BO119" s="223"/>
    </row>
    <row r="120" ht="15.75" hidden="1" spans="4:67">
      <c r="D120" s="192"/>
      <c r="E120" s="192"/>
      <c r="F120" s="192"/>
      <c r="G120" s="192"/>
      <c r="H120" s="20" t="s">
        <v>462</v>
      </c>
      <c r="I120" s="126">
        <v>1</v>
      </c>
      <c r="J120" s="126"/>
      <c r="K120" s="209">
        <v>9</v>
      </c>
      <c r="L120" s="209">
        <v>0</v>
      </c>
      <c r="M120" s="210">
        <v>0</v>
      </c>
      <c r="N120" s="209">
        <v>1</v>
      </c>
      <c r="O120" s="209">
        <v>1</v>
      </c>
      <c r="P120" s="211">
        <v>0</v>
      </c>
      <c r="Q120" s="209">
        <v>0</v>
      </c>
      <c r="R120" s="209">
        <v>0</v>
      </c>
      <c r="S120" s="209">
        <v>3</v>
      </c>
      <c r="T120" s="209">
        <v>0</v>
      </c>
      <c r="U120" s="211">
        <v>0</v>
      </c>
      <c r="V120" s="209">
        <v>1</v>
      </c>
      <c r="W120" s="209">
        <v>0</v>
      </c>
      <c r="X120" s="209">
        <v>0</v>
      </c>
      <c r="Y120" s="209">
        <v>2</v>
      </c>
      <c r="Z120" s="211">
        <v>1</v>
      </c>
      <c r="AA120" s="209">
        <v>0</v>
      </c>
      <c r="AB120" s="209">
        <v>0</v>
      </c>
      <c r="AC120" s="209">
        <v>0</v>
      </c>
      <c r="AD120" s="209">
        <v>0</v>
      </c>
      <c r="AE120" s="209">
        <v>0</v>
      </c>
      <c r="AF120" s="209">
        <v>0</v>
      </c>
      <c r="AH120" s="20" t="s">
        <v>462</v>
      </c>
      <c r="AI120" s="126">
        <v>1</v>
      </c>
      <c r="AJ120" s="126"/>
      <c r="AK120" s="209">
        <f>SUM(AL120:BD120)</f>
        <v>0</v>
      </c>
      <c r="AL120" s="209"/>
      <c r="AM120" s="209"/>
      <c r="AN120" s="209"/>
      <c r="AO120" s="209"/>
      <c r="AP120" s="211"/>
      <c r="AQ120" s="209"/>
      <c r="AR120" s="209"/>
      <c r="AS120" s="209"/>
      <c r="AT120" s="209"/>
      <c r="AU120" s="211"/>
      <c r="AV120" s="209"/>
      <c r="AW120" s="209"/>
      <c r="AX120" s="209"/>
      <c r="AY120" s="209"/>
      <c r="AZ120" s="211"/>
      <c r="BA120" s="209"/>
      <c r="BB120" s="209"/>
      <c r="BC120" s="209"/>
      <c r="BD120" s="209"/>
      <c r="BE120" s="209"/>
      <c r="BF120" s="209"/>
      <c r="BM120" s="224"/>
      <c r="BN120" s="224"/>
      <c r="BO120" s="225"/>
    </row>
    <row r="121" ht="15.75" hidden="1" spans="4:67">
      <c r="D121" s="192"/>
      <c r="E121" s="192"/>
      <c r="F121" s="192"/>
      <c r="G121" s="192"/>
      <c r="H121" s="20" t="s">
        <v>463</v>
      </c>
      <c r="I121" s="126">
        <v>2</v>
      </c>
      <c r="J121" s="126"/>
      <c r="K121" s="209">
        <v>2</v>
      </c>
      <c r="L121" s="212">
        <v>0</v>
      </c>
      <c r="M121" s="210">
        <v>0</v>
      </c>
      <c r="N121" s="212">
        <v>1</v>
      </c>
      <c r="O121" s="212">
        <v>0</v>
      </c>
      <c r="P121" s="213">
        <v>0</v>
      </c>
      <c r="Q121" s="212">
        <v>0</v>
      </c>
      <c r="R121" s="212">
        <v>0</v>
      </c>
      <c r="S121" s="212">
        <v>0</v>
      </c>
      <c r="T121" s="212">
        <v>0</v>
      </c>
      <c r="U121" s="213">
        <v>0</v>
      </c>
      <c r="V121" s="212">
        <v>1</v>
      </c>
      <c r="W121" s="212">
        <v>0</v>
      </c>
      <c r="X121" s="212">
        <v>0</v>
      </c>
      <c r="Y121" s="212">
        <v>0</v>
      </c>
      <c r="Z121" s="213">
        <v>0</v>
      </c>
      <c r="AA121" s="212">
        <v>0</v>
      </c>
      <c r="AB121" s="209">
        <v>0</v>
      </c>
      <c r="AC121" s="209">
        <v>0</v>
      </c>
      <c r="AD121" s="209">
        <v>0</v>
      </c>
      <c r="AE121" s="212"/>
      <c r="AF121" s="212"/>
      <c r="AH121" s="20" t="s">
        <v>463</v>
      </c>
      <c r="AI121" s="126">
        <v>2</v>
      </c>
      <c r="AJ121" s="126"/>
      <c r="AK121" s="209">
        <f t="shared" ref="AK121:AK179" si="0">SUM(AL121:BD121)</f>
        <v>0</v>
      </c>
      <c r="AL121" s="212"/>
      <c r="AM121" s="212"/>
      <c r="AN121" s="212"/>
      <c r="AO121" s="212"/>
      <c r="AP121" s="213"/>
      <c r="AQ121" s="212"/>
      <c r="AR121" s="212"/>
      <c r="AS121" s="212"/>
      <c r="AT121" s="212"/>
      <c r="AU121" s="213"/>
      <c r="AV121" s="212"/>
      <c r="AW121" s="212"/>
      <c r="AX121" s="212"/>
      <c r="AY121" s="212"/>
      <c r="AZ121" s="213"/>
      <c r="BA121" s="212"/>
      <c r="BB121" s="212"/>
      <c r="BC121" s="209"/>
      <c r="BD121" s="209"/>
      <c r="BE121" s="212"/>
      <c r="BF121" s="212"/>
      <c r="BM121" s="224"/>
      <c r="BN121" s="224"/>
      <c r="BO121" s="225"/>
    </row>
    <row r="122" ht="26.25" hidden="1" spans="4:67">
      <c r="D122" s="192"/>
      <c r="E122" s="192"/>
      <c r="F122" s="192"/>
      <c r="G122" s="192"/>
      <c r="H122" s="20" t="s">
        <v>464</v>
      </c>
      <c r="I122" s="126">
        <v>3</v>
      </c>
      <c r="J122" s="126"/>
      <c r="K122" s="209">
        <v>4</v>
      </c>
      <c r="L122" s="212">
        <v>0</v>
      </c>
      <c r="M122" s="210">
        <v>0</v>
      </c>
      <c r="N122" s="212"/>
      <c r="O122" s="212">
        <v>1</v>
      </c>
      <c r="P122" s="213">
        <v>0</v>
      </c>
      <c r="Q122" s="212">
        <v>0</v>
      </c>
      <c r="R122" s="212">
        <v>0</v>
      </c>
      <c r="S122" s="212">
        <v>1</v>
      </c>
      <c r="T122" s="212">
        <v>0</v>
      </c>
      <c r="U122" s="213">
        <v>0</v>
      </c>
      <c r="V122" s="212">
        <v>1</v>
      </c>
      <c r="W122" s="212">
        <v>0</v>
      </c>
      <c r="X122" s="212">
        <v>0</v>
      </c>
      <c r="Y122" s="212">
        <v>0</v>
      </c>
      <c r="Z122" s="213">
        <v>1</v>
      </c>
      <c r="AA122" s="212">
        <v>0</v>
      </c>
      <c r="AB122" s="209">
        <v>0</v>
      </c>
      <c r="AC122" s="209">
        <v>0</v>
      </c>
      <c r="AD122" s="209">
        <v>0</v>
      </c>
      <c r="AE122" s="212"/>
      <c r="AF122" s="212"/>
      <c r="AH122" s="20" t="s">
        <v>464</v>
      </c>
      <c r="AI122" s="126">
        <v>3</v>
      </c>
      <c r="AJ122" s="126"/>
      <c r="AK122" s="209">
        <f t="shared" si="0"/>
        <v>0</v>
      </c>
      <c r="AL122" s="212"/>
      <c r="AM122" s="212"/>
      <c r="AN122" s="212"/>
      <c r="AO122" s="212"/>
      <c r="AP122" s="213"/>
      <c r="AQ122" s="212"/>
      <c r="AR122" s="212"/>
      <c r="AS122" s="212"/>
      <c r="AT122" s="212"/>
      <c r="AU122" s="213"/>
      <c r="AV122" s="212"/>
      <c r="AW122" s="212"/>
      <c r="AX122" s="212"/>
      <c r="AY122" s="212"/>
      <c r="AZ122" s="213"/>
      <c r="BA122" s="212"/>
      <c r="BB122" s="212"/>
      <c r="BC122" s="209"/>
      <c r="BD122" s="209"/>
      <c r="BE122" s="212"/>
      <c r="BF122" s="212"/>
      <c r="BM122" s="224"/>
      <c r="BN122" s="224"/>
      <c r="BO122" s="225"/>
    </row>
    <row r="123" ht="15.75" hidden="1" spans="4:67">
      <c r="D123" s="192"/>
      <c r="E123" s="192"/>
      <c r="F123" s="192"/>
      <c r="G123" s="192"/>
      <c r="H123" s="20" t="s">
        <v>465</v>
      </c>
      <c r="I123" s="126">
        <v>4</v>
      </c>
      <c r="J123" s="126"/>
      <c r="K123" s="209">
        <v>3</v>
      </c>
      <c r="L123" s="212">
        <v>0</v>
      </c>
      <c r="M123" s="210">
        <v>0</v>
      </c>
      <c r="N123" s="212">
        <v>1</v>
      </c>
      <c r="O123" s="212">
        <v>0</v>
      </c>
      <c r="P123" s="213">
        <v>0</v>
      </c>
      <c r="Q123" s="212">
        <v>0</v>
      </c>
      <c r="R123" s="212">
        <v>0</v>
      </c>
      <c r="S123" s="212">
        <v>2</v>
      </c>
      <c r="T123" s="212">
        <v>0</v>
      </c>
      <c r="U123" s="213">
        <v>0</v>
      </c>
      <c r="V123" s="212">
        <v>0</v>
      </c>
      <c r="W123" s="212">
        <v>0</v>
      </c>
      <c r="X123" s="212">
        <v>0</v>
      </c>
      <c r="Y123" s="212">
        <v>0</v>
      </c>
      <c r="Z123" s="213">
        <v>0</v>
      </c>
      <c r="AA123" s="212">
        <v>0</v>
      </c>
      <c r="AB123" s="209">
        <v>0</v>
      </c>
      <c r="AC123" s="209">
        <v>0</v>
      </c>
      <c r="AD123" s="209">
        <v>0</v>
      </c>
      <c r="AE123" s="212"/>
      <c r="AF123" s="212"/>
      <c r="AH123" s="20" t="s">
        <v>465</v>
      </c>
      <c r="AI123" s="126">
        <v>4</v>
      </c>
      <c r="AJ123" s="126"/>
      <c r="AK123" s="209">
        <f t="shared" si="0"/>
        <v>0</v>
      </c>
      <c r="AL123" s="212"/>
      <c r="AM123" s="212"/>
      <c r="AN123" s="212"/>
      <c r="AO123" s="212"/>
      <c r="AP123" s="213"/>
      <c r="AQ123" s="212"/>
      <c r="AR123" s="212"/>
      <c r="AS123" s="212"/>
      <c r="AT123" s="212"/>
      <c r="AU123" s="213"/>
      <c r="AV123" s="212"/>
      <c r="AW123" s="212"/>
      <c r="AX123" s="212"/>
      <c r="AY123" s="212"/>
      <c r="AZ123" s="213"/>
      <c r="BA123" s="212"/>
      <c r="BB123" s="212"/>
      <c r="BC123" s="209"/>
      <c r="BD123" s="209"/>
      <c r="BE123" s="212"/>
      <c r="BF123" s="212"/>
      <c r="BM123" s="224"/>
      <c r="BN123" s="224"/>
      <c r="BO123" s="225"/>
    </row>
    <row r="124" ht="26.25" hidden="1" spans="4:67">
      <c r="D124" s="192"/>
      <c r="E124" s="192"/>
      <c r="F124" s="192"/>
      <c r="G124" s="192"/>
      <c r="H124" s="20" t="s">
        <v>466</v>
      </c>
      <c r="I124" s="126">
        <v>5</v>
      </c>
      <c r="J124" s="126"/>
      <c r="K124" s="209">
        <v>2</v>
      </c>
      <c r="L124" s="212">
        <v>0</v>
      </c>
      <c r="M124" s="210">
        <v>0</v>
      </c>
      <c r="N124" s="212"/>
      <c r="O124" s="212"/>
      <c r="P124" s="213">
        <v>0</v>
      </c>
      <c r="Q124" s="212">
        <v>0</v>
      </c>
      <c r="R124" s="212">
        <v>0</v>
      </c>
      <c r="S124" s="212"/>
      <c r="T124" s="212">
        <v>0</v>
      </c>
      <c r="U124" s="213">
        <v>0</v>
      </c>
      <c r="V124" s="212">
        <v>0</v>
      </c>
      <c r="W124" s="212">
        <v>0</v>
      </c>
      <c r="X124" s="212">
        <v>0</v>
      </c>
      <c r="Y124" s="212">
        <v>2</v>
      </c>
      <c r="Z124" s="213">
        <v>0</v>
      </c>
      <c r="AA124" s="212">
        <v>0</v>
      </c>
      <c r="AB124" s="209">
        <v>0</v>
      </c>
      <c r="AC124" s="209">
        <v>0</v>
      </c>
      <c r="AD124" s="209">
        <v>0</v>
      </c>
      <c r="AE124" s="212"/>
      <c r="AF124" s="212"/>
      <c r="AH124" s="20" t="s">
        <v>466</v>
      </c>
      <c r="AI124" s="126">
        <v>5</v>
      </c>
      <c r="AJ124" s="126"/>
      <c r="AK124" s="209">
        <f t="shared" si="0"/>
        <v>0</v>
      </c>
      <c r="AL124" s="212"/>
      <c r="AM124" s="212"/>
      <c r="AN124" s="212"/>
      <c r="AO124" s="212"/>
      <c r="AP124" s="213"/>
      <c r="AQ124" s="212"/>
      <c r="AR124" s="212"/>
      <c r="AS124" s="212"/>
      <c r="AT124" s="212"/>
      <c r="AU124" s="213"/>
      <c r="AV124" s="212"/>
      <c r="AW124" s="212"/>
      <c r="AX124" s="212"/>
      <c r="AY124" s="212"/>
      <c r="AZ124" s="213"/>
      <c r="BA124" s="212"/>
      <c r="BB124" s="212"/>
      <c r="BC124" s="209"/>
      <c r="BD124" s="209"/>
      <c r="BE124" s="212"/>
      <c r="BF124" s="212"/>
      <c r="BM124" s="224"/>
      <c r="BN124" s="224"/>
      <c r="BO124" s="225"/>
    </row>
    <row r="125" ht="15.75" hidden="1" spans="4:67">
      <c r="D125" s="192"/>
      <c r="E125" s="192"/>
      <c r="F125" s="192"/>
      <c r="G125" s="192"/>
      <c r="H125" s="20" t="s">
        <v>467</v>
      </c>
      <c r="I125" s="126">
        <v>6</v>
      </c>
      <c r="J125" s="126"/>
      <c r="K125" s="209">
        <v>0</v>
      </c>
      <c r="L125" s="212">
        <v>0</v>
      </c>
      <c r="M125" s="210">
        <v>0</v>
      </c>
      <c r="N125" s="212">
        <v>0</v>
      </c>
      <c r="O125" s="214">
        <v>0</v>
      </c>
      <c r="P125" s="213">
        <v>0</v>
      </c>
      <c r="Q125" s="212">
        <v>0</v>
      </c>
      <c r="R125" s="214">
        <v>0</v>
      </c>
      <c r="S125" s="212">
        <v>0</v>
      </c>
      <c r="T125" s="212">
        <v>0</v>
      </c>
      <c r="U125" s="214">
        <v>0</v>
      </c>
      <c r="V125" s="214">
        <v>0</v>
      </c>
      <c r="W125" s="212">
        <v>0</v>
      </c>
      <c r="X125" s="212">
        <v>0</v>
      </c>
      <c r="Y125" s="212">
        <v>0</v>
      </c>
      <c r="Z125" s="213">
        <v>0</v>
      </c>
      <c r="AA125" s="212">
        <v>0</v>
      </c>
      <c r="AB125" s="209">
        <v>0</v>
      </c>
      <c r="AC125" s="209">
        <v>0</v>
      </c>
      <c r="AD125" s="209">
        <v>0</v>
      </c>
      <c r="AE125" s="212"/>
      <c r="AF125" s="212"/>
      <c r="AH125" s="20" t="s">
        <v>467</v>
      </c>
      <c r="AI125" s="126">
        <v>6</v>
      </c>
      <c r="AJ125" s="126"/>
      <c r="AK125" s="209">
        <f t="shared" si="0"/>
        <v>0</v>
      </c>
      <c r="AL125" s="212"/>
      <c r="AM125" s="212"/>
      <c r="AN125" s="212"/>
      <c r="AO125" s="214"/>
      <c r="AP125" s="213"/>
      <c r="AQ125" s="212"/>
      <c r="AR125" s="214"/>
      <c r="AS125" s="212"/>
      <c r="AT125" s="212"/>
      <c r="AU125" s="214"/>
      <c r="AV125" s="214"/>
      <c r="AW125" s="212"/>
      <c r="AX125" s="212"/>
      <c r="AY125" s="212"/>
      <c r="AZ125" s="213"/>
      <c r="BA125" s="212"/>
      <c r="BB125" s="212"/>
      <c r="BC125" s="209"/>
      <c r="BD125" s="209"/>
      <c r="BE125" s="212"/>
      <c r="BF125" s="212"/>
      <c r="BM125" s="224"/>
      <c r="BN125" s="224"/>
      <c r="BO125" s="225"/>
    </row>
    <row r="126" ht="15.75" hidden="1" spans="4:67">
      <c r="D126" s="192"/>
      <c r="E126" s="192"/>
      <c r="F126" s="192"/>
      <c r="G126" s="192"/>
      <c r="H126" s="20" t="s">
        <v>468</v>
      </c>
      <c r="I126" s="126">
        <v>7</v>
      </c>
      <c r="J126" s="126"/>
      <c r="K126" s="209">
        <v>0</v>
      </c>
      <c r="L126" s="212">
        <v>0</v>
      </c>
      <c r="M126" s="210">
        <v>0</v>
      </c>
      <c r="N126" s="212">
        <v>0</v>
      </c>
      <c r="O126" s="212">
        <v>0</v>
      </c>
      <c r="P126" s="213">
        <v>0</v>
      </c>
      <c r="Q126" s="212">
        <v>0</v>
      </c>
      <c r="R126" s="212">
        <v>0</v>
      </c>
      <c r="S126" s="212">
        <v>0</v>
      </c>
      <c r="T126" s="212">
        <v>0</v>
      </c>
      <c r="U126" s="213">
        <v>0</v>
      </c>
      <c r="V126" s="212">
        <v>0</v>
      </c>
      <c r="W126" s="212">
        <v>0</v>
      </c>
      <c r="X126" s="212">
        <v>0</v>
      </c>
      <c r="Y126" s="212">
        <v>0</v>
      </c>
      <c r="Z126" s="213">
        <v>0</v>
      </c>
      <c r="AA126" s="212">
        <v>0</v>
      </c>
      <c r="AB126" s="209">
        <v>0</v>
      </c>
      <c r="AC126" s="209">
        <v>0</v>
      </c>
      <c r="AD126" s="209">
        <v>0</v>
      </c>
      <c r="AE126" s="212"/>
      <c r="AF126" s="212"/>
      <c r="AH126" s="20" t="s">
        <v>468</v>
      </c>
      <c r="AI126" s="126">
        <v>7</v>
      </c>
      <c r="AJ126" s="126"/>
      <c r="AK126" s="209">
        <f t="shared" si="0"/>
        <v>0</v>
      </c>
      <c r="AL126" s="212"/>
      <c r="AM126" s="212"/>
      <c r="AN126" s="212"/>
      <c r="AO126" s="212"/>
      <c r="AP126" s="213"/>
      <c r="AQ126" s="212"/>
      <c r="AR126" s="212"/>
      <c r="AS126" s="212"/>
      <c r="AT126" s="212"/>
      <c r="AU126" s="213"/>
      <c r="AV126" s="212"/>
      <c r="AW126" s="212"/>
      <c r="AX126" s="212"/>
      <c r="AY126" s="212"/>
      <c r="AZ126" s="213"/>
      <c r="BA126" s="212"/>
      <c r="BB126" s="212"/>
      <c r="BC126" s="209"/>
      <c r="BD126" s="209"/>
      <c r="BE126" s="212"/>
      <c r="BF126" s="212"/>
      <c r="BM126" s="224"/>
      <c r="BN126" s="224"/>
      <c r="BO126" s="225"/>
    </row>
    <row r="127" ht="15.75" hidden="1" spans="4:67">
      <c r="D127" s="192"/>
      <c r="E127" s="192"/>
      <c r="F127" s="192"/>
      <c r="G127" s="192"/>
      <c r="H127" s="20" t="s">
        <v>469</v>
      </c>
      <c r="I127" s="126">
        <v>8</v>
      </c>
      <c r="J127" s="126"/>
      <c r="K127" s="209">
        <v>419</v>
      </c>
      <c r="L127" s="212">
        <v>0</v>
      </c>
      <c r="M127" s="210">
        <v>0</v>
      </c>
      <c r="N127" s="212">
        <v>325</v>
      </c>
      <c r="O127" s="212">
        <v>4</v>
      </c>
      <c r="P127" s="213">
        <v>0</v>
      </c>
      <c r="Q127" s="212">
        <v>0</v>
      </c>
      <c r="R127" s="212">
        <v>0</v>
      </c>
      <c r="S127" s="212">
        <v>21</v>
      </c>
      <c r="T127" s="212">
        <v>0</v>
      </c>
      <c r="U127" s="213">
        <v>0</v>
      </c>
      <c r="V127" s="212">
        <v>21</v>
      </c>
      <c r="W127" s="212">
        <v>0</v>
      </c>
      <c r="X127" s="212">
        <v>0</v>
      </c>
      <c r="Y127" s="212">
        <v>48</v>
      </c>
      <c r="Z127" s="213">
        <v>0</v>
      </c>
      <c r="AA127" s="212">
        <v>0</v>
      </c>
      <c r="AB127" s="209">
        <v>0</v>
      </c>
      <c r="AC127" s="209">
        <v>0</v>
      </c>
      <c r="AD127" s="209">
        <v>0</v>
      </c>
      <c r="AE127" s="212"/>
      <c r="AF127" s="212"/>
      <c r="AH127" s="20" t="s">
        <v>469</v>
      </c>
      <c r="AI127" s="126">
        <v>8</v>
      </c>
      <c r="AJ127" s="126"/>
      <c r="AK127" s="209">
        <f t="shared" si="0"/>
        <v>0</v>
      </c>
      <c r="AL127" s="212"/>
      <c r="AM127" s="212"/>
      <c r="AN127" s="212"/>
      <c r="AO127" s="212"/>
      <c r="AP127" s="213"/>
      <c r="AQ127" s="212"/>
      <c r="AR127" s="212"/>
      <c r="AS127" s="212"/>
      <c r="AT127" s="212"/>
      <c r="AU127" s="213"/>
      <c r="AV127" s="212"/>
      <c r="AW127" s="212"/>
      <c r="AX127" s="212"/>
      <c r="AY127" s="212"/>
      <c r="AZ127" s="213"/>
      <c r="BA127" s="212"/>
      <c r="BB127" s="212"/>
      <c r="BC127" s="209"/>
      <c r="BD127" s="209"/>
      <c r="BE127" s="212"/>
      <c r="BF127" s="212"/>
      <c r="BM127" s="224"/>
      <c r="BN127" s="224"/>
      <c r="BO127" s="225"/>
    </row>
    <row r="128" ht="25.5" hidden="1" spans="4:67">
      <c r="D128" s="192"/>
      <c r="E128" s="192"/>
      <c r="F128" s="192"/>
      <c r="G128" s="192"/>
      <c r="H128" s="124" t="s">
        <v>470</v>
      </c>
      <c r="I128" s="126">
        <v>9</v>
      </c>
      <c r="J128" s="126"/>
      <c r="K128" s="209">
        <v>346</v>
      </c>
      <c r="L128" s="209">
        <v>0</v>
      </c>
      <c r="M128" s="210">
        <v>0</v>
      </c>
      <c r="N128" s="209">
        <v>325</v>
      </c>
      <c r="O128" s="209">
        <v>0</v>
      </c>
      <c r="P128" s="211">
        <v>0</v>
      </c>
      <c r="Q128" s="209">
        <v>0</v>
      </c>
      <c r="R128" s="209">
        <v>0</v>
      </c>
      <c r="S128" s="209">
        <v>0</v>
      </c>
      <c r="T128" s="209">
        <v>0</v>
      </c>
      <c r="U128" s="211">
        <v>0</v>
      </c>
      <c r="V128" s="209">
        <v>21</v>
      </c>
      <c r="W128" s="209">
        <v>0</v>
      </c>
      <c r="X128" s="209">
        <v>0</v>
      </c>
      <c r="Y128" s="209">
        <v>0</v>
      </c>
      <c r="Z128" s="211">
        <v>0</v>
      </c>
      <c r="AA128" s="209">
        <v>0</v>
      </c>
      <c r="AB128" s="209">
        <v>0</v>
      </c>
      <c r="AC128" s="209">
        <v>0</v>
      </c>
      <c r="AD128" s="209">
        <v>0</v>
      </c>
      <c r="AE128" s="209"/>
      <c r="AF128" s="209"/>
      <c r="AH128" s="124" t="s">
        <v>470</v>
      </c>
      <c r="AI128" s="126">
        <v>9</v>
      </c>
      <c r="AJ128" s="126"/>
      <c r="AK128" s="209">
        <f t="shared" si="0"/>
        <v>0</v>
      </c>
      <c r="AL128" s="209"/>
      <c r="AM128" s="209"/>
      <c r="AN128" s="209"/>
      <c r="AO128" s="209"/>
      <c r="AP128" s="211"/>
      <c r="AQ128" s="209"/>
      <c r="AR128" s="209"/>
      <c r="AS128" s="209"/>
      <c r="AT128" s="209"/>
      <c r="AU128" s="211"/>
      <c r="AV128" s="209"/>
      <c r="AW128" s="209"/>
      <c r="AX128" s="209"/>
      <c r="AY128" s="209"/>
      <c r="AZ128" s="211"/>
      <c r="BA128" s="209"/>
      <c r="BB128" s="209"/>
      <c r="BC128" s="209"/>
      <c r="BD128" s="209">
        <v>0</v>
      </c>
      <c r="BE128" s="209"/>
      <c r="BF128" s="209"/>
      <c r="BM128" s="224"/>
      <c r="BN128" s="224"/>
      <c r="BO128" s="225"/>
    </row>
    <row r="129" ht="15.75" hidden="1" spans="4:67">
      <c r="D129" s="192"/>
      <c r="E129" s="192"/>
      <c r="F129" s="192"/>
      <c r="G129" s="192"/>
      <c r="H129" s="20" t="s">
        <v>471</v>
      </c>
      <c r="I129" s="126">
        <v>10</v>
      </c>
      <c r="J129" s="126"/>
      <c r="K129" s="209">
        <v>16736</v>
      </c>
      <c r="L129" s="212">
        <v>0</v>
      </c>
      <c r="M129" s="210">
        <v>0</v>
      </c>
      <c r="N129" s="212">
        <v>12870</v>
      </c>
      <c r="O129" s="212">
        <v>0</v>
      </c>
      <c r="P129" s="213">
        <v>0</v>
      </c>
      <c r="Q129" s="212">
        <v>0</v>
      </c>
      <c r="R129" s="212">
        <v>0</v>
      </c>
      <c r="S129" s="212">
        <v>80</v>
      </c>
      <c r="T129" s="212">
        <v>0</v>
      </c>
      <c r="U129" s="213">
        <v>0</v>
      </c>
      <c r="V129" s="212">
        <v>2986</v>
      </c>
      <c r="W129" s="212">
        <v>0</v>
      </c>
      <c r="X129" s="212">
        <v>0</v>
      </c>
      <c r="Y129" s="212">
        <v>800</v>
      </c>
      <c r="Z129" s="213">
        <v>0</v>
      </c>
      <c r="AA129" s="212">
        <v>0</v>
      </c>
      <c r="AB129" s="209">
        <v>0</v>
      </c>
      <c r="AC129" s="209">
        <v>0</v>
      </c>
      <c r="AD129" s="209">
        <v>0</v>
      </c>
      <c r="AE129" s="212"/>
      <c r="AF129" s="212"/>
      <c r="AH129" s="20" t="s">
        <v>471</v>
      </c>
      <c r="AI129" s="126">
        <v>10</v>
      </c>
      <c r="AJ129" s="126"/>
      <c r="AK129" s="209">
        <f t="shared" si="0"/>
        <v>0</v>
      </c>
      <c r="AL129" s="212"/>
      <c r="AM129" s="212"/>
      <c r="AN129" s="212"/>
      <c r="AO129" s="212"/>
      <c r="AP129" s="213"/>
      <c r="AQ129" s="212"/>
      <c r="AR129" s="212"/>
      <c r="AS129" s="212"/>
      <c r="AT129" s="212"/>
      <c r="AU129" s="213"/>
      <c r="AV129" s="212"/>
      <c r="AW129" s="212"/>
      <c r="AX129" s="212"/>
      <c r="AY129" s="212"/>
      <c r="AZ129" s="213"/>
      <c r="BA129" s="212"/>
      <c r="BB129" s="212"/>
      <c r="BC129" s="209"/>
      <c r="BD129" s="209"/>
      <c r="BE129" s="212"/>
      <c r="BF129" s="212"/>
      <c r="BM129" s="224"/>
      <c r="BN129" s="224"/>
      <c r="BO129" s="225"/>
    </row>
    <row r="130" ht="25.5" hidden="1" spans="4:67">
      <c r="D130" s="192"/>
      <c r="E130" s="192"/>
      <c r="F130" s="192"/>
      <c r="G130" s="192"/>
      <c r="H130" s="20" t="s">
        <v>472</v>
      </c>
      <c r="I130" s="126">
        <v>11</v>
      </c>
      <c r="J130" s="126"/>
      <c r="K130" s="209">
        <v>15856</v>
      </c>
      <c r="L130" s="212">
        <v>0</v>
      </c>
      <c r="M130" s="210">
        <v>0</v>
      </c>
      <c r="N130" s="212">
        <v>12870</v>
      </c>
      <c r="O130" s="212">
        <v>0</v>
      </c>
      <c r="P130" s="213">
        <v>0</v>
      </c>
      <c r="Q130" s="212">
        <v>0</v>
      </c>
      <c r="R130" s="212">
        <v>0</v>
      </c>
      <c r="S130" s="212">
        <v>0</v>
      </c>
      <c r="T130" s="212">
        <v>0</v>
      </c>
      <c r="U130" s="213">
        <v>0</v>
      </c>
      <c r="V130" s="212">
        <v>2986</v>
      </c>
      <c r="W130" s="212">
        <v>0</v>
      </c>
      <c r="X130" s="212">
        <v>0</v>
      </c>
      <c r="Y130" s="212">
        <v>0</v>
      </c>
      <c r="Z130" s="213">
        <v>0</v>
      </c>
      <c r="AA130" s="212">
        <v>0</v>
      </c>
      <c r="AB130" s="209">
        <v>0</v>
      </c>
      <c r="AC130" s="209">
        <v>0</v>
      </c>
      <c r="AD130" s="209">
        <v>0</v>
      </c>
      <c r="AE130" s="212"/>
      <c r="AF130" s="212"/>
      <c r="AH130" s="20" t="s">
        <v>472</v>
      </c>
      <c r="AI130" s="126">
        <v>11</v>
      </c>
      <c r="AJ130" s="126"/>
      <c r="AK130" s="209">
        <f t="shared" si="0"/>
        <v>0</v>
      </c>
      <c r="AL130" s="212"/>
      <c r="AM130" s="212"/>
      <c r="AN130" s="212"/>
      <c r="AO130" s="212"/>
      <c r="AP130" s="213"/>
      <c r="AQ130" s="212"/>
      <c r="AR130" s="212"/>
      <c r="AS130" s="212"/>
      <c r="AT130" s="212"/>
      <c r="AU130" s="213"/>
      <c r="AV130" s="212"/>
      <c r="AW130" s="212"/>
      <c r="AX130" s="212"/>
      <c r="AY130" s="212"/>
      <c r="AZ130" s="213"/>
      <c r="BA130" s="212"/>
      <c r="BB130" s="212"/>
      <c r="BC130" s="209"/>
      <c r="BD130" s="209"/>
      <c r="BE130" s="212"/>
      <c r="BF130" s="212"/>
      <c r="BM130" s="224"/>
      <c r="BN130" s="224"/>
      <c r="BO130" s="225"/>
    </row>
    <row r="131" ht="26.25" hidden="1" spans="4:67">
      <c r="D131" s="192"/>
      <c r="E131" s="192"/>
      <c r="F131" s="192"/>
      <c r="G131" s="192"/>
      <c r="H131" s="20" t="s">
        <v>473</v>
      </c>
      <c r="I131" s="126" t="s">
        <v>461</v>
      </c>
      <c r="J131" s="126"/>
      <c r="K131" s="209">
        <v>0</v>
      </c>
      <c r="L131" s="212">
        <v>0</v>
      </c>
      <c r="M131" s="210">
        <v>0</v>
      </c>
      <c r="N131" s="212">
        <v>0</v>
      </c>
      <c r="O131" s="212">
        <v>0</v>
      </c>
      <c r="P131" s="213">
        <v>0</v>
      </c>
      <c r="Q131" s="212">
        <v>0</v>
      </c>
      <c r="R131" s="212">
        <v>0</v>
      </c>
      <c r="S131" s="212">
        <v>0</v>
      </c>
      <c r="T131" s="212">
        <v>0</v>
      </c>
      <c r="U131" s="213">
        <v>0</v>
      </c>
      <c r="V131" s="212">
        <v>0</v>
      </c>
      <c r="W131" s="212">
        <v>0</v>
      </c>
      <c r="X131" s="212">
        <v>0</v>
      </c>
      <c r="Y131" s="212">
        <v>0</v>
      </c>
      <c r="Z131" s="213">
        <v>0</v>
      </c>
      <c r="AA131" s="212">
        <v>0</v>
      </c>
      <c r="AB131" s="209">
        <v>0</v>
      </c>
      <c r="AC131" s="209">
        <v>0</v>
      </c>
      <c r="AD131" s="209">
        <v>0</v>
      </c>
      <c r="AE131" s="212"/>
      <c r="AF131" s="212"/>
      <c r="AH131" s="20" t="s">
        <v>473</v>
      </c>
      <c r="AI131" s="126" t="s">
        <v>461</v>
      </c>
      <c r="AJ131" s="126"/>
      <c r="AK131" s="209">
        <f t="shared" si="0"/>
        <v>0</v>
      </c>
      <c r="AL131" s="212"/>
      <c r="AM131" s="212"/>
      <c r="AN131" s="212"/>
      <c r="AO131" s="212"/>
      <c r="AP131" s="213"/>
      <c r="AQ131" s="212"/>
      <c r="AR131" s="212"/>
      <c r="AS131" s="212"/>
      <c r="AT131" s="212"/>
      <c r="AU131" s="213"/>
      <c r="AV131" s="212"/>
      <c r="AW131" s="212"/>
      <c r="AX131" s="212"/>
      <c r="AY131" s="212"/>
      <c r="AZ131" s="213"/>
      <c r="BA131" s="212"/>
      <c r="BB131" s="212"/>
      <c r="BC131" s="209"/>
      <c r="BD131" s="209"/>
      <c r="BE131" s="212"/>
      <c r="BF131" s="212"/>
      <c r="BM131" s="224"/>
      <c r="BN131" s="224"/>
      <c r="BO131" s="225"/>
    </row>
    <row r="132" ht="15.75" hidden="1" spans="8:67">
      <c r="H132" s="226" t="s">
        <v>474</v>
      </c>
      <c r="I132" s="126">
        <v>12</v>
      </c>
      <c r="J132" s="126"/>
      <c r="K132" s="209">
        <v>287</v>
      </c>
      <c r="L132" s="212">
        <v>0</v>
      </c>
      <c r="M132" s="210">
        <v>0</v>
      </c>
      <c r="N132" s="212">
        <v>0</v>
      </c>
      <c r="O132" s="212">
        <v>85</v>
      </c>
      <c r="P132" s="213">
        <v>0</v>
      </c>
      <c r="Q132" s="212">
        <v>0</v>
      </c>
      <c r="R132" s="212">
        <v>6</v>
      </c>
      <c r="S132" s="212">
        <v>170</v>
      </c>
      <c r="T132" s="212">
        <v>0</v>
      </c>
      <c r="U132" s="213">
        <v>0</v>
      </c>
      <c r="V132" s="212">
        <v>0</v>
      </c>
      <c r="W132" s="212">
        <v>0</v>
      </c>
      <c r="X132" s="212">
        <v>0</v>
      </c>
      <c r="Y132" s="212">
        <v>0</v>
      </c>
      <c r="Z132" s="213">
        <v>0</v>
      </c>
      <c r="AA132" s="212">
        <v>0</v>
      </c>
      <c r="AB132" s="209">
        <v>26</v>
      </c>
      <c r="AC132" s="209">
        <v>0</v>
      </c>
      <c r="AD132" s="209">
        <v>0</v>
      </c>
      <c r="AE132" s="212"/>
      <c r="AF132" s="212"/>
      <c r="AH132" s="226" t="s">
        <v>474</v>
      </c>
      <c r="AI132" s="126">
        <v>12</v>
      </c>
      <c r="AJ132" s="126"/>
      <c r="AK132" s="209">
        <f t="shared" si="0"/>
        <v>0</v>
      </c>
      <c r="AL132" s="212"/>
      <c r="AM132" s="212"/>
      <c r="AN132" s="212"/>
      <c r="AO132" s="212"/>
      <c r="AP132" s="213"/>
      <c r="AQ132" s="212"/>
      <c r="AR132" s="212"/>
      <c r="AS132" s="212"/>
      <c r="AT132" s="212"/>
      <c r="AU132" s="213"/>
      <c r="AV132" s="212"/>
      <c r="AW132" s="212"/>
      <c r="AX132" s="212"/>
      <c r="AY132" s="212"/>
      <c r="AZ132" s="213"/>
      <c r="BA132" s="212"/>
      <c r="BB132" s="212"/>
      <c r="BC132" s="209"/>
      <c r="BD132" s="209"/>
      <c r="BE132" s="212"/>
      <c r="BF132" s="212"/>
      <c r="BM132" s="224"/>
      <c r="BN132" s="224"/>
      <c r="BO132" s="225"/>
    </row>
    <row r="133" ht="15.75" hidden="1" spans="8:67">
      <c r="H133" s="226" t="s">
        <v>475</v>
      </c>
      <c r="I133" s="126" t="s">
        <v>461</v>
      </c>
      <c r="J133" s="126"/>
      <c r="K133" s="209">
        <v>0</v>
      </c>
      <c r="L133" s="212">
        <v>0</v>
      </c>
      <c r="M133" s="210">
        <v>0</v>
      </c>
      <c r="N133" s="212">
        <v>0</v>
      </c>
      <c r="O133" s="212">
        <v>0</v>
      </c>
      <c r="P133" s="213">
        <v>0</v>
      </c>
      <c r="Q133" s="212">
        <v>0</v>
      </c>
      <c r="R133" s="212">
        <v>0</v>
      </c>
      <c r="S133" s="212">
        <v>0</v>
      </c>
      <c r="T133" s="212">
        <v>0</v>
      </c>
      <c r="U133" s="213">
        <v>0</v>
      </c>
      <c r="V133" s="212">
        <v>0</v>
      </c>
      <c r="W133" s="212">
        <v>0</v>
      </c>
      <c r="X133" s="212">
        <v>0</v>
      </c>
      <c r="Y133" s="212">
        <v>0</v>
      </c>
      <c r="Z133" s="213">
        <v>0</v>
      </c>
      <c r="AA133" s="212">
        <v>0</v>
      </c>
      <c r="AB133" s="209">
        <v>0</v>
      </c>
      <c r="AC133" s="209">
        <v>0</v>
      </c>
      <c r="AD133" s="209">
        <v>0</v>
      </c>
      <c r="AE133" s="212"/>
      <c r="AF133" s="212"/>
      <c r="AH133" s="226" t="s">
        <v>475</v>
      </c>
      <c r="AI133" s="126" t="s">
        <v>461</v>
      </c>
      <c r="AJ133" s="126"/>
      <c r="AK133" s="209">
        <f t="shared" si="0"/>
        <v>0</v>
      </c>
      <c r="AL133" s="212"/>
      <c r="AM133" s="212"/>
      <c r="AN133" s="212"/>
      <c r="AO133" s="212"/>
      <c r="AP133" s="213"/>
      <c r="AQ133" s="212"/>
      <c r="AR133" s="212"/>
      <c r="AS133" s="212"/>
      <c r="AT133" s="212"/>
      <c r="AU133" s="213"/>
      <c r="AV133" s="212"/>
      <c r="AW133" s="212"/>
      <c r="AX133" s="212"/>
      <c r="AY133" s="212"/>
      <c r="AZ133" s="213"/>
      <c r="BA133" s="212"/>
      <c r="BB133" s="212"/>
      <c r="BC133" s="209"/>
      <c r="BD133" s="209"/>
      <c r="BE133" s="212"/>
      <c r="BF133" s="212"/>
      <c r="BM133" s="224"/>
      <c r="BN133" s="224"/>
      <c r="BO133" s="225"/>
    </row>
    <row r="134" ht="15.75" hidden="1" spans="4:67">
      <c r="D134" s="192"/>
      <c r="E134" s="192"/>
      <c r="G134" s="192"/>
      <c r="H134" s="20" t="s">
        <v>476</v>
      </c>
      <c r="I134" s="126">
        <v>13</v>
      </c>
      <c r="J134" s="126"/>
      <c r="K134" s="209">
        <v>0</v>
      </c>
      <c r="L134" s="212">
        <v>0</v>
      </c>
      <c r="M134" s="210">
        <v>0</v>
      </c>
      <c r="N134" s="212">
        <v>0</v>
      </c>
      <c r="O134" s="212">
        <v>0</v>
      </c>
      <c r="P134" s="213">
        <v>0</v>
      </c>
      <c r="Q134" s="212">
        <v>0</v>
      </c>
      <c r="R134" s="212">
        <v>0</v>
      </c>
      <c r="S134" s="212">
        <v>0</v>
      </c>
      <c r="T134" s="212">
        <v>0</v>
      </c>
      <c r="U134" s="213">
        <v>0</v>
      </c>
      <c r="V134" s="212">
        <v>0</v>
      </c>
      <c r="W134" s="212">
        <v>0</v>
      </c>
      <c r="X134" s="212">
        <v>0</v>
      </c>
      <c r="Y134" s="212">
        <v>0</v>
      </c>
      <c r="Z134" s="213">
        <v>0</v>
      </c>
      <c r="AA134" s="212">
        <v>0</v>
      </c>
      <c r="AB134" s="209">
        <v>0</v>
      </c>
      <c r="AC134" s="209">
        <v>0</v>
      </c>
      <c r="AD134" s="209">
        <v>0</v>
      </c>
      <c r="AE134" s="212"/>
      <c r="AF134" s="212"/>
      <c r="AH134" s="20" t="s">
        <v>476</v>
      </c>
      <c r="AI134" s="126">
        <v>13</v>
      </c>
      <c r="AJ134" s="126"/>
      <c r="AK134" s="209">
        <f t="shared" si="0"/>
        <v>0</v>
      </c>
      <c r="AL134" s="212"/>
      <c r="AM134" s="212"/>
      <c r="AN134" s="212"/>
      <c r="AO134" s="212"/>
      <c r="AP134" s="213"/>
      <c r="AQ134" s="212"/>
      <c r="AR134" s="212"/>
      <c r="AS134" s="212"/>
      <c r="AT134" s="212"/>
      <c r="AU134" s="213"/>
      <c r="AV134" s="212"/>
      <c r="AW134" s="212"/>
      <c r="AX134" s="212"/>
      <c r="AY134" s="212"/>
      <c r="AZ134" s="213"/>
      <c r="BA134" s="212"/>
      <c r="BB134" s="212"/>
      <c r="BC134" s="209"/>
      <c r="BD134" s="209"/>
      <c r="BE134" s="212"/>
      <c r="BF134" s="212"/>
      <c r="BM134" s="224"/>
      <c r="BN134" s="224"/>
      <c r="BO134" s="225"/>
    </row>
    <row r="135" ht="25.5" hidden="1" spans="4:67">
      <c r="D135" s="192"/>
      <c r="E135" s="192"/>
      <c r="G135" s="192"/>
      <c r="H135" s="124" t="s">
        <v>477</v>
      </c>
      <c r="I135" s="126">
        <v>14</v>
      </c>
      <c r="J135" s="126"/>
      <c r="K135" s="209">
        <v>0</v>
      </c>
      <c r="L135" s="212">
        <v>0</v>
      </c>
      <c r="M135" s="210">
        <v>0</v>
      </c>
      <c r="N135" s="212">
        <v>0</v>
      </c>
      <c r="O135" s="212">
        <v>0</v>
      </c>
      <c r="P135" s="213">
        <v>0</v>
      </c>
      <c r="Q135" s="212">
        <v>0</v>
      </c>
      <c r="R135" s="212">
        <v>0</v>
      </c>
      <c r="S135" s="212">
        <v>0</v>
      </c>
      <c r="T135" s="212">
        <v>0</v>
      </c>
      <c r="U135" s="213">
        <v>0</v>
      </c>
      <c r="V135" s="212">
        <v>0</v>
      </c>
      <c r="W135" s="212">
        <v>0</v>
      </c>
      <c r="X135" s="212">
        <v>0</v>
      </c>
      <c r="Y135" s="212">
        <v>0</v>
      </c>
      <c r="Z135" s="213">
        <v>0</v>
      </c>
      <c r="AA135" s="212">
        <v>0</v>
      </c>
      <c r="AB135" s="209">
        <v>0</v>
      </c>
      <c r="AC135" s="209">
        <v>0</v>
      </c>
      <c r="AD135" s="209">
        <v>0</v>
      </c>
      <c r="AE135" s="212"/>
      <c r="AF135" s="212"/>
      <c r="AH135" s="124" t="s">
        <v>477</v>
      </c>
      <c r="AI135" s="126">
        <v>14</v>
      </c>
      <c r="AJ135" s="126"/>
      <c r="AK135" s="209">
        <f t="shared" si="0"/>
        <v>0</v>
      </c>
      <c r="AL135" s="212"/>
      <c r="AM135" s="212"/>
      <c r="AN135" s="212"/>
      <c r="AO135" s="212"/>
      <c r="AP135" s="213"/>
      <c r="AQ135" s="212"/>
      <c r="AR135" s="212"/>
      <c r="AS135" s="212"/>
      <c r="AT135" s="212"/>
      <c r="AU135" s="213"/>
      <c r="AV135" s="212"/>
      <c r="AW135" s="212"/>
      <c r="AX135" s="212"/>
      <c r="AY135" s="212"/>
      <c r="AZ135" s="213"/>
      <c r="BA135" s="212"/>
      <c r="BB135" s="212"/>
      <c r="BC135" s="209"/>
      <c r="BD135" s="209"/>
      <c r="BE135" s="212"/>
      <c r="BF135" s="212"/>
      <c r="BM135" s="224"/>
      <c r="BN135" s="224"/>
      <c r="BO135" s="225"/>
    </row>
    <row r="136" ht="15.75" hidden="1" spans="4:67">
      <c r="D136" s="192"/>
      <c r="E136" s="192"/>
      <c r="F136" s="192"/>
      <c r="G136" s="192"/>
      <c r="H136" s="20" t="s">
        <v>478</v>
      </c>
      <c r="I136" s="126">
        <v>15</v>
      </c>
      <c r="J136" s="126"/>
      <c r="K136" s="209">
        <v>0</v>
      </c>
      <c r="L136" s="212">
        <v>0</v>
      </c>
      <c r="M136" s="210">
        <v>0</v>
      </c>
      <c r="N136" s="212">
        <v>0</v>
      </c>
      <c r="O136" s="212">
        <v>0</v>
      </c>
      <c r="P136" s="213">
        <v>0</v>
      </c>
      <c r="Q136" s="212">
        <v>0</v>
      </c>
      <c r="R136" s="212">
        <v>0</v>
      </c>
      <c r="S136" s="212">
        <v>0</v>
      </c>
      <c r="T136" s="212">
        <v>0</v>
      </c>
      <c r="U136" s="213">
        <v>0</v>
      </c>
      <c r="V136" s="212">
        <v>0</v>
      </c>
      <c r="W136" s="212">
        <v>0</v>
      </c>
      <c r="X136" s="212">
        <v>0</v>
      </c>
      <c r="Y136" s="212">
        <v>0</v>
      </c>
      <c r="Z136" s="213">
        <v>0</v>
      </c>
      <c r="AA136" s="212">
        <v>0</v>
      </c>
      <c r="AB136" s="209">
        <v>0</v>
      </c>
      <c r="AC136" s="209">
        <v>0</v>
      </c>
      <c r="AD136" s="209">
        <v>0</v>
      </c>
      <c r="AE136" s="212"/>
      <c r="AF136" s="212"/>
      <c r="AH136" s="20" t="s">
        <v>478</v>
      </c>
      <c r="AI136" s="126">
        <v>15</v>
      </c>
      <c r="AJ136" s="126"/>
      <c r="AK136" s="209">
        <f t="shared" si="0"/>
        <v>0</v>
      </c>
      <c r="AL136" s="212"/>
      <c r="AM136" s="212"/>
      <c r="AN136" s="212"/>
      <c r="AO136" s="212"/>
      <c r="AP136" s="213"/>
      <c r="AQ136" s="212"/>
      <c r="AR136" s="212"/>
      <c r="AS136" s="212"/>
      <c r="AT136" s="212"/>
      <c r="AU136" s="213"/>
      <c r="AV136" s="212"/>
      <c r="AW136" s="212"/>
      <c r="AX136" s="212"/>
      <c r="AY136" s="212"/>
      <c r="AZ136" s="213"/>
      <c r="BA136" s="212"/>
      <c r="BB136" s="212"/>
      <c r="BC136" s="209"/>
      <c r="BD136" s="209"/>
      <c r="BE136" s="212"/>
      <c r="BF136" s="212"/>
      <c r="BM136" s="224"/>
      <c r="BN136" s="224"/>
      <c r="BO136" s="225"/>
    </row>
    <row r="137" ht="26.25" hidden="1" spans="4:67">
      <c r="D137" s="192"/>
      <c r="E137" s="192"/>
      <c r="F137" s="192"/>
      <c r="G137" s="192"/>
      <c r="H137" s="20" t="s">
        <v>479</v>
      </c>
      <c r="I137" s="126">
        <v>16</v>
      </c>
      <c r="J137" s="126"/>
      <c r="K137" s="209">
        <v>0</v>
      </c>
      <c r="L137" s="212">
        <v>0</v>
      </c>
      <c r="M137" s="210">
        <v>0</v>
      </c>
      <c r="N137" s="212">
        <v>0</v>
      </c>
      <c r="O137" s="212">
        <v>0</v>
      </c>
      <c r="P137" s="213">
        <v>0</v>
      </c>
      <c r="Q137" s="212">
        <v>0</v>
      </c>
      <c r="R137" s="212">
        <v>0</v>
      </c>
      <c r="S137" s="212">
        <v>0</v>
      </c>
      <c r="T137" s="212">
        <v>0</v>
      </c>
      <c r="U137" s="213">
        <v>0</v>
      </c>
      <c r="V137" s="212">
        <v>0</v>
      </c>
      <c r="W137" s="212">
        <v>0</v>
      </c>
      <c r="X137" s="212">
        <v>0</v>
      </c>
      <c r="Y137" s="212">
        <v>0</v>
      </c>
      <c r="Z137" s="213">
        <v>0</v>
      </c>
      <c r="AA137" s="212">
        <v>0</v>
      </c>
      <c r="AB137" s="209">
        <v>0</v>
      </c>
      <c r="AC137" s="209">
        <v>0</v>
      </c>
      <c r="AD137" s="209">
        <v>0</v>
      </c>
      <c r="AE137" s="212"/>
      <c r="AF137" s="212"/>
      <c r="AH137" s="20" t="s">
        <v>479</v>
      </c>
      <c r="AI137" s="126">
        <v>16</v>
      </c>
      <c r="AJ137" s="126"/>
      <c r="AK137" s="209">
        <f t="shared" si="0"/>
        <v>0</v>
      </c>
      <c r="AL137" s="212"/>
      <c r="AM137" s="212"/>
      <c r="AN137" s="212"/>
      <c r="AO137" s="212"/>
      <c r="AP137" s="213"/>
      <c r="AQ137" s="212"/>
      <c r="AR137" s="212"/>
      <c r="AS137" s="212"/>
      <c r="AT137" s="212"/>
      <c r="AU137" s="213"/>
      <c r="AV137" s="212"/>
      <c r="AW137" s="212"/>
      <c r="AX137" s="212"/>
      <c r="AY137" s="212"/>
      <c r="AZ137" s="213"/>
      <c r="BA137" s="212"/>
      <c r="BB137" s="212"/>
      <c r="BC137" s="209"/>
      <c r="BD137" s="209"/>
      <c r="BE137" s="212"/>
      <c r="BF137" s="212"/>
      <c r="BM137" s="224"/>
      <c r="BN137" s="224"/>
      <c r="BO137" s="225"/>
    </row>
    <row r="138" ht="15.75" hidden="1" spans="4:67">
      <c r="D138" s="192"/>
      <c r="E138" s="192"/>
      <c r="F138" s="192"/>
      <c r="G138" s="192"/>
      <c r="H138" s="124" t="s">
        <v>480</v>
      </c>
      <c r="I138" s="138">
        <v>17</v>
      </c>
      <c r="J138" s="138"/>
      <c r="K138" s="209">
        <v>0</v>
      </c>
      <c r="L138" s="212">
        <v>0</v>
      </c>
      <c r="M138" s="210">
        <v>0</v>
      </c>
      <c r="N138" s="212">
        <v>0</v>
      </c>
      <c r="O138" s="212">
        <v>0</v>
      </c>
      <c r="P138" s="213">
        <v>0</v>
      </c>
      <c r="Q138" s="212">
        <v>0</v>
      </c>
      <c r="R138" s="212">
        <v>0</v>
      </c>
      <c r="S138" s="212">
        <v>0</v>
      </c>
      <c r="T138" s="212">
        <v>0</v>
      </c>
      <c r="U138" s="213">
        <v>0</v>
      </c>
      <c r="V138" s="212">
        <v>0</v>
      </c>
      <c r="W138" s="212">
        <v>0</v>
      </c>
      <c r="X138" s="212">
        <v>0</v>
      </c>
      <c r="Y138" s="212">
        <v>0</v>
      </c>
      <c r="Z138" s="213">
        <v>0</v>
      </c>
      <c r="AA138" s="212">
        <v>0</v>
      </c>
      <c r="AB138" s="209">
        <v>0</v>
      </c>
      <c r="AC138" s="209">
        <v>0</v>
      </c>
      <c r="AD138" s="209">
        <v>0</v>
      </c>
      <c r="AE138" s="212">
        <v>0</v>
      </c>
      <c r="AF138" s="212">
        <v>0</v>
      </c>
      <c r="AH138" s="124" t="s">
        <v>480</v>
      </c>
      <c r="AI138" s="138">
        <v>17</v>
      </c>
      <c r="AJ138" s="138"/>
      <c r="AK138" s="209">
        <f t="shared" si="0"/>
        <v>0</v>
      </c>
      <c r="AL138" s="212"/>
      <c r="AM138" s="212"/>
      <c r="AN138" s="212"/>
      <c r="AO138" s="212"/>
      <c r="AP138" s="213"/>
      <c r="AQ138" s="212"/>
      <c r="AR138" s="212"/>
      <c r="AS138" s="212"/>
      <c r="AT138" s="212"/>
      <c r="AU138" s="213"/>
      <c r="AV138" s="212"/>
      <c r="AW138" s="212"/>
      <c r="AX138" s="212"/>
      <c r="AY138" s="212"/>
      <c r="AZ138" s="213"/>
      <c r="BA138" s="212"/>
      <c r="BB138" s="212"/>
      <c r="BC138" s="209"/>
      <c r="BD138" s="209"/>
      <c r="BE138" s="212"/>
      <c r="BF138" s="212"/>
      <c r="BM138" s="224"/>
      <c r="BN138" s="224"/>
      <c r="BO138" s="225"/>
    </row>
    <row r="139" ht="15.75" hidden="1" spans="4:67">
      <c r="D139" s="192"/>
      <c r="E139" s="192"/>
      <c r="F139" s="192"/>
      <c r="G139" s="192"/>
      <c r="H139" s="137" t="s">
        <v>481</v>
      </c>
      <c r="I139" s="126">
        <v>18</v>
      </c>
      <c r="J139" s="126"/>
      <c r="K139" s="209">
        <v>0</v>
      </c>
      <c r="L139" s="212">
        <v>0</v>
      </c>
      <c r="M139" s="210">
        <v>0</v>
      </c>
      <c r="N139" s="212">
        <v>0</v>
      </c>
      <c r="O139" s="212">
        <v>0</v>
      </c>
      <c r="P139" s="213">
        <v>0</v>
      </c>
      <c r="Q139" s="212">
        <v>0</v>
      </c>
      <c r="R139" s="212">
        <v>0</v>
      </c>
      <c r="S139" s="212">
        <v>0</v>
      </c>
      <c r="T139" s="212">
        <v>0</v>
      </c>
      <c r="U139" s="213">
        <v>0</v>
      </c>
      <c r="V139" s="212">
        <v>0</v>
      </c>
      <c r="W139" s="212">
        <v>0</v>
      </c>
      <c r="X139" s="212">
        <v>0</v>
      </c>
      <c r="Y139" s="212">
        <v>0</v>
      </c>
      <c r="Z139" s="213">
        <v>0</v>
      </c>
      <c r="AA139" s="212">
        <v>0</v>
      </c>
      <c r="AB139" s="209">
        <v>0</v>
      </c>
      <c r="AC139" s="209">
        <v>0</v>
      </c>
      <c r="AD139" s="209">
        <v>0</v>
      </c>
      <c r="AE139" s="212"/>
      <c r="AF139" s="212"/>
      <c r="AH139" s="137" t="s">
        <v>481</v>
      </c>
      <c r="AI139" s="126">
        <v>18</v>
      </c>
      <c r="AJ139" s="126"/>
      <c r="AK139" s="209">
        <f t="shared" si="0"/>
        <v>0</v>
      </c>
      <c r="AL139" s="212"/>
      <c r="AM139" s="212"/>
      <c r="AN139" s="212"/>
      <c r="AO139" s="212"/>
      <c r="AP139" s="213"/>
      <c r="AQ139" s="212"/>
      <c r="AR139" s="212"/>
      <c r="AS139" s="212"/>
      <c r="AT139" s="212"/>
      <c r="AU139" s="213"/>
      <c r="AV139" s="212"/>
      <c r="AW139" s="212"/>
      <c r="AX139" s="212"/>
      <c r="AY139" s="212"/>
      <c r="AZ139" s="213"/>
      <c r="BA139" s="212"/>
      <c r="BB139" s="212"/>
      <c r="BC139" s="209"/>
      <c r="BD139" s="209"/>
      <c r="BE139" s="212"/>
      <c r="BF139" s="212"/>
      <c r="BM139" s="224"/>
      <c r="BN139" s="224"/>
      <c r="BO139" s="225"/>
    </row>
    <row r="140" ht="25.5" hidden="1" spans="4:67">
      <c r="D140" s="192"/>
      <c r="E140" s="192"/>
      <c r="F140" s="192"/>
      <c r="G140" s="192"/>
      <c r="H140" s="227" t="s">
        <v>482</v>
      </c>
      <c r="I140" s="126" t="s">
        <v>461</v>
      </c>
      <c r="J140" s="126"/>
      <c r="K140" s="209">
        <v>0</v>
      </c>
      <c r="L140" s="212">
        <v>0</v>
      </c>
      <c r="M140" s="210">
        <v>0</v>
      </c>
      <c r="N140" s="212">
        <v>0</v>
      </c>
      <c r="O140" s="212">
        <v>0</v>
      </c>
      <c r="P140" s="212">
        <v>0</v>
      </c>
      <c r="Q140" s="212">
        <v>0</v>
      </c>
      <c r="R140" s="212">
        <v>0</v>
      </c>
      <c r="S140" s="212">
        <v>0</v>
      </c>
      <c r="T140" s="212">
        <v>0</v>
      </c>
      <c r="U140" s="212">
        <v>0</v>
      </c>
      <c r="V140" s="212">
        <v>0</v>
      </c>
      <c r="W140" s="212">
        <v>0</v>
      </c>
      <c r="X140" s="212">
        <v>0</v>
      </c>
      <c r="Y140" s="212">
        <v>0</v>
      </c>
      <c r="Z140" s="212">
        <v>0</v>
      </c>
      <c r="AA140" s="212">
        <v>0</v>
      </c>
      <c r="AB140" s="209">
        <v>0</v>
      </c>
      <c r="AC140" s="209">
        <v>0</v>
      </c>
      <c r="AD140" s="212">
        <v>0</v>
      </c>
      <c r="AE140" s="212"/>
      <c r="AF140" s="212"/>
      <c r="AH140" s="227" t="s">
        <v>482</v>
      </c>
      <c r="AI140" s="126" t="s">
        <v>461</v>
      </c>
      <c r="AJ140" s="126"/>
      <c r="AK140" s="209">
        <f t="shared" si="0"/>
        <v>0</v>
      </c>
      <c r="AL140" s="212"/>
      <c r="AM140" s="212"/>
      <c r="AN140" s="212"/>
      <c r="AO140" s="212"/>
      <c r="AP140" s="212"/>
      <c r="AQ140" s="212"/>
      <c r="AR140" s="212"/>
      <c r="AS140" s="212"/>
      <c r="AT140" s="212"/>
      <c r="AU140" s="212"/>
      <c r="AV140" s="212"/>
      <c r="AW140" s="212"/>
      <c r="AX140" s="212"/>
      <c r="AY140" s="212"/>
      <c r="AZ140" s="212"/>
      <c r="BA140" s="212"/>
      <c r="BB140" s="212"/>
      <c r="BC140" s="212"/>
      <c r="BD140" s="212"/>
      <c r="BE140" s="212"/>
      <c r="BF140" s="212"/>
      <c r="BM140" s="224"/>
      <c r="BN140" s="224"/>
      <c r="BO140" s="225"/>
    </row>
    <row r="141" ht="15.75" hidden="1" spans="4:67">
      <c r="D141" s="192"/>
      <c r="E141" s="192"/>
      <c r="F141" s="192"/>
      <c r="G141" s="192"/>
      <c r="H141" s="20" t="s">
        <v>483</v>
      </c>
      <c r="I141" s="126">
        <v>19</v>
      </c>
      <c r="J141" s="126"/>
      <c r="K141" s="209">
        <v>0</v>
      </c>
      <c r="L141" s="212">
        <v>0</v>
      </c>
      <c r="M141" s="210">
        <v>0</v>
      </c>
      <c r="N141" s="212">
        <v>0</v>
      </c>
      <c r="O141" s="212">
        <v>0</v>
      </c>
      <c r="P141" s="213">
        <v>0</v>
      </c>
      <c r="Q141" s="212">
        <v>0</v>
      </c>
      <c r="R141" s="212">
        <v>0</v>
      </c>
      <c r="S141" s="212">
        <v>0</v>
      </c>
      <c r="T141" s="212">
        <v>0</v>
      </c>
      <c r="U141" s="213">
        <v>0</v>
      </c>
      <c r="V141" s="212">
        <v>0</v>
      </c>
      <c r="W141" s="212">
        <v>0</v>
      </c>
      <c r="X141" s="212">
        <v>0</v>
      </c>
      <c r="Y141" s="212">
        <v>0</v>
      </c>
      <c r="Z141" s="213">
        <v>0</v>
      </c>
      <c r="AA141" s="212">
        <v>0</v>
      </c>
      <c r="AB141" s="209">
        <v>0</v>
      </c>
      <c r="AC141" s="209">
        <v>0</v>
      </c>
      <c r="AD141" s="209">
        <v>0</v>
      </c>
      <c r="AE141" s="212"/>
      <c r="AF141" s="212"/>
      <c r="AH141" s="20" t="s">
        <v>483</v>
      </c>
      <c r="AI141" s="126">
        <v>19</v>
      </c>
      <c r="AJ141" s="126"/>
      <c r="AK141" s="209">
        <f t="shared" si="0"/>
        <v>0</v>
      </c>
      <c r="AL141" s="212"/>
      <c r="AM141" s="212"/>
      <c r="AN141" s="212"/>
      <c r="AO141" s="212"/>
      <c r="AP141" s="213"/>
      <c r="AQ141" s="212"/>
      <c r="AR141" s="212"/>
      <c r="AS141" s="212"/>
      <c r="AT141" s="212"/>
      <c r="AU141" s="213"/>
      <c r="AV141" s="212"/>
      <c r="AW141" s="212"/>
      <c r="AX141" s="212"/>
      <c r="AY141" s="212"/>
      <c r="AZ141" s="213"/>
      <c r="BA141" s="212"/>
      <c r="BB141" s="212"/>
      <c r="BC141" s="209"/>
      <c r="BD141" s="209"/>
      <c r="BE141" s="212"/>
      <c r="BF141" s="212"/>
      <c r="BM141" s="224"/>
      <c r="BN141" s="224"/>
      <c r="BO141" s="225"/>
    </row>
    <row r="142" ht="15.75" hidden="1" spans="4:67">
      <c r="D142" s="192"/>
      <c r="E142" s="192"/>
      <c r="F142" s="192"/>
      <c r="G142" s="192"/>
      <c r="H142" s="20" t="s">
        <v>484</v>
      </c>
      <c r="I142" s="126">
        <v>20</v>
      </c>
      <c r="J142" s="126"/>
      <c r="K142" s="209">
        <v>20</v>
      </c>
      <c r="L142" s="212">
        <v>0</v>
      </c>
      <c r="M142" s="210">
        <v>0</v>
      </c>
      <c r="N142" s="212">
        <v>1</v>
      </c>
      <c r="O142" s="212">
        <v>1</v>
      </c>
      <c r="P142" s="213">
        <v>1</v>
      </c>
      <c r="Q142" s="212">
        <v>2</v>
      </c>
      <c r="R142" s="212">
        <v>1</v>
      </c>
      <c r="S142" s="212">
        <v>2</v>
      </c>
      <c r="T142" s="212">
        <v>0</v>
      </c>
      <c r="U142" s="213">
        <v>0</v>
      </c>
      <c r="V142" s="212">
        <v>2</v>
      </c>
      <c r="W142" s="212">
        <v>0</v>
      </c>
      <c r="X142" s="212">
        <v>1</v>
      </c>
      <c r="Y142" s="212">
        <v>2</v>
      </c>
      <c r="Z142" s="213">
        <v>1</v>
      </c>
      <c r="AA142" s="212">
        <v>1</v>
      </c>
      <c r="AB142" s="209">
        <v>4</v>
      </c>
      <c r="AC142" s="209">
        <v>1</v>
      </c>
      <c r="AD142" s="209">
        <v>0</v>
      </c>
      <c r="AE142" s="212"/>
      <c r="AF142" s="212"/>
      <c r="AH142" s="20" t="s">
        <v>484</v>
      </c>
      <c r="AI142" s="126">
        <v>20</v>
      </c>
      <c r="AJ142" s="126"/>
      <c r="AK142" s="209">
        <f t="shared" si="0"/>
        <v>0</v>
      </c>
      <c r="AL142" s="212"/>
      <c r="AM142" s="212"/>
      <c r="AN142" s="212"/>
      <c r="AO142" s="212"/>
      <c r="AP142" s="213"/>
      <c r="AQ142" s="212"/>
      <c r="AR142" s="212"/>
      <c r="AS142" s="212"/>
      <c r="AT142" s="212"/>
      <c r="AU142" s="213"/>
      <c r="AV142" s="212"/>
      <c r="AW142" s="212"/>
      <c r="AX142" s="212"/>
      <c r="AY142" s="212"/>
      <c r="AZ142" s="213"/>
      <c r="BA142" s="212"/>
      <c r="BB142" s="212"/>
      <c r="BC142" s="209"/>
      <c r="BD142" s="209"/>
      <c r="BE142" s="212"/>
      <c r="BF142" s="212"/>
      <c r="BM142" s="224"/>
      <c r="BN142" s="224"/>
      <c r="BO142" s="225"/>
    </row>
    <row r="143" ht="26.25" hidden="1" spans="4:67">
      <c r="D143" s="192"/>
      <c r="E143" s="192"/>
      <c r="F143" s="192"/>
      <c r="G143" s="192"/>
      <c r="H143" s="20" t="s">
        <v>485</v>
      </c>
      <c r="I143" s="126">
        <v>21</v>
      </c>
      <c r="J143" s="126"/>
      <c r="K143" s="209">
        <v>485</v>
      </c>
      <c r="L143" s="212">
        <v>0</v>
      </c>
      <c r="M143" s="210">
        <v>0</v>
      </c>
      <c r="N143" s="212">
        <v>5</v>
      </c>
      <c r="O143" s="212">
        <v>5</v>
      </c>
      <c r="P143" s="213">
        <v>5</v>
      </c>
      <c r="Q143" s="212">
        <v>48</v>
      </c>
      <c r="R143" s="212">
        <v>3</v>
      </c>
      <c r="S143" s="212">
        <v>126</v>
      </c>
      <c r="T143" s="212">
        <v>0</v>
      </c>
      <c r="U143" s="213">
        <v>0</v>
      </c>
      <c r="V143" s="212">
        <v>11</v>
      </c>
      <c r="W143" s="212">
        <v>0</v>
      </c>
      <c r="X143" s="212">
        <v>6</v>
      </c>
      <c r="Y143" s="212">
        <v>250</v>
      </c>
      <c r="Z143" s="213">
        <v>3</v>
      </c>
      <c r="AA143" s="212">
        <v>3</v>
      </c>
      <c r="AB143" s="209">
        <v>20</v>
      </c>
      <c r="AC143" s="209">
        <v>0</v>
      </c>
      <c r="AD143" s="209">
        <v>0</v>
      </c>
      <c r="AE143" s="212"/>
      <c r="AF143" s="212"/>
      <c r="AH143" s="20" t="s">
        <v>485</v>
      </c>
      <c r="AI143" s="126">
        <v>21</v>
      </c>
      <c r="AJ143" s="126"/>
      <c r="AK143" s="209">
        <f t="shared" si="0"/>
        <v>0</v>
      </c>
      <c r="AL143" s="212"/>
      <c r="AM143" s="212"/>
      <c r="AN143" s="212"/>
      <c r="AO143" s="212"/>
      <c r="AP143" s="213"/>
      <c r="AQ143" s="212"/>
      <c r="AR143" s="212"/>
      <c r="AS143" s="212"/>
      <c r="AT143" s="212"/>
      <c r="AU143" s="213"/>
      <c r="AV143" s="212"/>
      <c r="AW143" s="212"/>
      <c r="AX143" s="212"/>
      <c r="AY143" s="212"/>
      <c r="AZ143" s="213"/>
      <c r="BA143" s="212"/>
      <c r="BB143" s="212"/>
      <c r="BC143" s="209"/>
      <c r="BD143" s="209"/>
      <c r="BE143" s="212"/>
      <c r="BF143" s="212"/>
      <c r="BM143" s="224"/>
      <c r="BN143" s="224"/>
      <c r="BO143" s="225"/>
    </row>
    <row r="144" ht="26.25" hidden="1" spans="4:67">
      <c r="D144" s="192"/>
      <c r="E144" s="192"/>
      <c r="F144" s="192"/>
      <c r="G144" s="192"/>
      <c r="H144" s="20" t="s">
        <v>486</v>
      </c>
      <c r="I144" s="126">
        <v>22</v>
      </c>
      <c r="J144" s="126"/>
      <c r="K144" s="209">
        <v>12083</v>
      </c>
      <c r="L144" s="212">
        <v>0</v>
      </c>
      <c r="M144" s="210">
        <v>0</v>
      </c>
      <c r="N144" s="212">
        <v>130</v>
      </c>
      <c r="O144" s="212">
        <v>1200</v>
      </c>
      <c r="P144" s="213">
        <v>320</v>
      </c>
      <c r="Q144" s="212">
        <v>1860</v>
      </c>
      <c r="R144" s="212">
        <v>700</v>
      </c>
      <c r="S144" s="212">
        <v>160</v>
      </c>
      <c r="T144" s="212">
        <v>0</v>
      </c>
      <c r="U144" s="213">
        <v>0</v>
      </c>
      <c r="V144" s="212">
        <v>730</v>
      </c>
      <c r="W144" s="212">
        <v>0</v>
      </c>
      <c r="X144" s="212">
        <v>28</v>
      </c>
      <c r="Y144" s="212">
        <v>4700</v>
      </c>
      <c r="Z144" s="213">
        <v>300</v>
      </c>
      <c r="AA144" s="212">
        <v>100</v>
      </c>
      <c r="AB144" s="209">
        <v>1855</v>
      </c>
      <c r="AC144" s="209">
        <v>0</v>
      </c>
      <c r="AD144" s="209">
        <v>0</v>
      </c>
      <c r="AE144" s="212"/>
      <c r="AF144" s="212"/>
      <c r="AH144" s="20" t="s">
        <v>486</v>
      </c>
      <c r="AI144" s="126">
        <v>22</v>
      </c>
      <c r="AJ144" s="126"/>
      <c r="AK144" s="209">
        <f t="shared" si="0"/>
        <v>0</v>
      </c>
      <c r="AL144" s="212"/>
      <c r="AM144" s="212"/>
      <c r="AN144" s="212"/>
      <c r="AO144" s="212"/>
      <c r="AP144" s="213"/>
      <c r="AQ144" s="212"/>
      <c r="AR144" s="212"/>
      <c r="AS144" s="212"/>
      <c r="AT144" s="212"/>
      <c r="AU144" s="213"/>
      <c r="AV144" s="212"/>
      <c r="AW144" s="212"/>
      <c r="AX144" s="212"/>
      <c r="AY144" s="212"/>
      <c r="AZ144" s="213"/>
      <c r="BA144" s="212"/>
      <c r="BB144" s="212"/>
      <c r="BC144" s="209"/>
      <c r="BD144" s="209"/>
      <c r="BE144" s="212"/>
      <c r="BF144" s="212"/>
      <c r="BM144" s="224"/>
      <c r="BN144" s="224"/>
      <c r="BO144" s="225"/>
    </row>
    <row r="145" ht="15.75" hidden="1" spans="4:67">
      <c r="D145" s="192"/>
      <c r="E145" s="192"/>
      <c r="F145" s="192"/>
      <c r="G145" s="192"/>
      <c r="H145" s="20"/>
      <c r="I145" s="126"/>
      <c r="J145" s="126"/>
      <c r="K145" s="209">
        <f t="shared" ref="K145:K179" si="1">SUM(L145:AD145)</f>
        <v>0</v>
      </c>
      <c r="L145" s="212"/>
      <c r="M145" s="210"/>
      <c r="N145" s="212"/>
      <c r="O145" s="212"/>
      <c r="P145" s="213"/>
      <c r="Q145" s="212"/>
      <c r="R145" s="212"/>
      <c r="S145" s="212"/>
      <c r="T145" s="212"/>
      <c r="U145" s="213"/>
      <c r="V145" s="212"/>
      <c r="W145" s="212"/>
      <c r="X145" s="212"/>
      <c r="Y145" s="212"/>
      <c r="Z145" s="213"/>
      <c r="AA145" s="212"/>
      <c r="AB145" s="209"/>
      <c r="AC145" s="209"/>
      <c r="AD145" s="209"/>
      <c r="AE145" s="212"/>
      <c r="AF145" s="212"/>
      <c r="AH145" s="20"/>
      <c r="AI145" s="126"/>
      <c r="AJ145" s="126"/>
      <c r="AK145" s="209"/>
      <c r="AL145" s="212"/>
      <c r="AM145" s="212"/>
      <c r="AN145" s="212"/>
      <c r="AO145" s="212"/>
      <c r="AP145" s="213"/>
      <c r="AQ145" s="212"/>
      <c r="AR145" s="212"/>
      <c r="AS145" s="212"/>
      <c r="AT145" s="212"/>
      <c r="AU145" s="213"/>
      <c r="AV145" s="212"/>
      <c r="AW145" s="212"/>
      <c r="AX145" s="212"/>
      <c r="AY145" s="212"/>
      <c r="AZ145" s="213"/>
      <c r="BA145" s="212"/>
      <c r="BB145" s="212"/>
      <c r="BC145" s="209"/>
      <c r="BD145" s="209"/>
      <c r="BE145" s="212"/>
      <c r="BF145" s="212"/>
      <c r="BM145" s="224"/>
      <c r="BN145" s="224"/>
      <c r="BO145" s="225"/>
    </row>
    <row r="146" ht="15.75" hidden="1" spans="4:67">
      <c r="D146" s="192"/>
      <c r="E146" s="192"/>
      <c r="F146" s="192"/>
      <c r="G146" s="192"/>
      <c r="H146" s="137"/>
      <c r="I146" s="126"/>
      <c r="J146" s="126"/>
      <c r="K146" s="209">
        <f t="shared" si="1"/>
        <v>0</v>
      </c>
      <c r="L146" s="212"/>
      <c r="M146" s="210"/>
      <c r="N146" s="212"/>
      <c r="O146" s="212"/>
      <c r="P146" s="213"/>
      <c r="Q146" s="212"/>
      <c r="R146" s="212"/>
      <c r="S146" s="212"/>
      <c r="T146" s="212"/>
      <c r="U146" s="213"/>
      <c r="V146" s="212"/>
      <c r="W146" s="212"/>
      <c r="X146" s="212"/>
      <c r="Y146" s="212"/>
      <c r="Z146" s="213"/>
      <c r="AA146" s="212"/>
      <c r="AB146" s="209"/>
      <c r="AC146" s="209"/>
      <c r="AD146" s="209"/>
      <c r="AE146" s="212"/>
      <c r="AF146" s="212"/>
      <c r="AH146" s="137"/>
      <c r="AI146" s="126"/>
      <c r="AJ146" s="126"/>
      <c r="AK146" s="209"/>
      <c r="AL146" s="212"/>
      <c r="AM146" s="212"/>
      <c r="AN146" s="212"/>
      <c r="AO146" s="212"/>
      <c r="AP146" s="213"/>
      <c r="AQ146" s="212"/>
      <c r="AR146" s="212"/>
      <c r="AS146" s="212"/>
      <c r="AT146" s="212"/>
      <c r="AU146" s="213"/>
      <c r="AV146" s="212"/>
      <c r="AW146" s="212"/>
      <c r="AX146" s="212"/>
      <c r="AY146" s="212"/>
      <c r="AZ146" s="213"/>
      <c r="BA146" s="212"/>
      <c r="BB146" s="212"/>
      <c r="BC146" s="209"/>
      <c r="BD146" s="209"/>
      <c r="BE146" s="212"/>
      <c r="BF146" s="212"/>
      <c r="BM146" s="224"/>
      <c r="BN146" s="224"/>
      <c r="BO146" s="225"/>
    </row>
    <row r="147" ht="15.75" hidden="1" spans="4:67">
      <c r="D147" s="192"/>
      <c r="E147" s="192"/>
      <c r="F147" s="192"/>
      <c r="G147" s="192"/>
      <c r="H147" s="20"/>
      <c r="I147" s="232"/>
      <c r="J147" s="232"/>
      <c r="K147" s="209">
        <f t="shared" si="1"/>
        <v>0</v>
      </c>
      <c r="L147" s="233"/>
      <c r="M147" s="210"/>
      <c r="N147" s="233"/>
      <c r="O147" s="233"/>
      <c r="P147" s="233"/>
      <c r="Q147" s="233"/>
      <c r="R147" s="233"/>
      <c r="S147" s="233"/>
      <c r="T147" s="233"/>
      <c r="U147" s="233"/>
      <c r="V147" s="233"/>
      <c r="W147" s="233"/>
      <c r="X147" s="233"/>
      <c r="Y147" s="233"/>
      <c r="Z147" s="233"/>
      <c r="AA147" s="233"/>
      <c r="AB147" s="209"/>
      <c r="AC147" s="209"/>
      <c r="AD147" s="209"/>
      <c r="AE147" s="233"/>
      <c r="AF147" s="233"/>
      <c r="AH147" s="20"/>
      <c r="AI147" s="232"/>
      <c r="AJ147" s="232"/>
      <c r="AK147" s="209"/>
      <c r="AL147" s="233"/>
      <c r="AM147" s="233"/>
      <c r="AN147" s="233"/>
      <c r="AO147" s="233"/>
      <c r="AP147" s="233"/>
      <c r="AQ147" s="233"/>
      <c r="AR147" s="233"/>
      <c r="AS147" s="233"/>
      <c r="AT147" s="233"/>
      <c r="AU147" s="233"/>
      <c r="AV147" s="233"/>
      <c r="AW147" s="233"/>
      <c r="AX147" s="233"/>
      <c r="AY147" s="233"/>
      <c r="AZ147" s="233"/>
      <c r="BA147" s="233"/>
      <c r="BB147" s="233"/>
      <c r="BC147" s="209"/>
      <c r="BD147" s="209"/>
      <c r="BE147" s="233"/>
      <c r="BF147" s="233"/>
      <c r="BM147" s="243"/>
      <c r="BN147" s="243"/>
      <c r="BO147" s="244"/>
    </row>
    <row r="148" ht="15.75" hidden="1" spans="4:67">
      <c r="D148" s="192"/>
      <c r="E148" s="192"/>
      <c r="F148" s="192"/>
      <c r="G148" s="192"/>
      <c r="H148" s="20"/>
      <c r="I148" s="126"/>
      <c r="J148" s="126"/>
      <c r="K148" s="209">
        <f t="shared" si="1"/>
        <v>0</v>
      </c>
      <c r="L148" s="212"/>
      <c r="M148" s="210"/>
      <c r="N148" s="212"/>
      <c r="O148" s="212"/>
      <c r="P148" s="213"/>
      <c r="Q148" s="212"/>
      <c r="R148" s="212"/>
      <c r="S148" s="212"/>
      <c r="T148" s="212"/>
      <c r="U148" s="213"/>
      <c r="V148" s="212"/>
      <c r="W148" s="212"/>
      <c r="X148" s="212"/>
      <c r="Y148" s="212"/>
      <c r="Z148" s="213"/>
      <c r="AA148" s="212"/>
      <c r="AB148" s="209"/>
      <c r="AC148" s="209"/>
      <c r="AD148" s="209"/>
      <c r="AE148" s="212"/>
      <c r="AF148" s="212"/>
      <c r="AH148" s="20"/>
      <c r="AI148" s="126"/>
      <c r="AJ148" s="126"/>
      <c r="AK148" s="209"/>
      <c r="AL148" s="212"/>
      <c r="AM148" s="212"/>
      <c r="AN148" s="212"/>
      <c r="AO148" s="212"/>
      <c r="AP148" s="213"/>
      <c r="AQ148" s="212"/>
      <c r="AR148" s="212"/>
      <c r="AS148" s="212"/>
      <c r="AT148" s="212"/>
      <c r="AU148" s="213"/>
      <c r="AV148" s="212"/>
      <c r="AW148" s="212"/>
      <c r="AX148" s="212"/>
      <c r="AY148" s="212"/>
      <c r="AZ148" s="213"/>
      <c r="BA148" s="212"/>
      <c r="BB148" s="212"/>
      <c r="BC148" s="209"/>
      <c r="BD148" s="209"/>
      <c r="BE148" s="212"/>
      <c r="BF148" s="212"/>
      <c r="BM148" s="224"/>
      <c r="BN148" s="224"/>
      <c r="BO148" s="225"/>
    </row>
    <row r="149" ht="15.75" hidden="1" spans="4:67">
      <c r="D149" s="192"/>
      <c r="E149" s="192"/>
      <c r="F149" s="192"/>
      <c r="G149" s="192"/>
      <c r="H149" s="20"/>
      <c r="I149" s="126"/>
      <c r="J149" s="126"/>
      <c r="K149" s="209">
        <f t="shared" si="1"/>
        <v>0</v>
      </c>
      <c r="L149" s="212"/>
      <c r="M149" s="210"/>
      <c r="N149" s="212"/>
      <c r="O149" s="212"/>
      <c r="P149" s="213"/>
      <c r="Q149" s="212"/>
      <c r="R149" s="212"/>
      <c r="S149" s="212"/>
      <c r="T149" s="212"/>
      <c r="U149" s="213"/>
      <c r="V149" s="212"/>
      <c r="W149" s="212"/>
      <c r="X149" s="212"/>
      <c r="Y149" s="212"/>
      <c r="Z149" s="213"/>
      <c r="AA149" s="212"/>
      <c r="AB149" s="209"/>
      <c r="AC149" s="209"/>
      <c r="AD149" s="209"/>
      <c r="AE149" s="212"/>
      <c r="AF149" s="212"/>
      <c r="AH149" s="20"/>
      <c r="AI149" s="126"/>
      <c r="AJ149" s="126"/>
      <c r="AK149" s="209"/>
      <c r="AL149" s="212"/>
      <c r="AM149" s="212"/>
      <c r="AN149" s="212"/>
      <c r="AO149" s="212"/>
      <c r="AP149" s="213"/>
      <c r="AQ149" s="212"/>
      <c r="AR149" s="212"/>
      <c r="AS149" s="212"/>
      <c r="AT149" s="212"/>
      <c r="AU149" s="213"/>
      <c r="AV149" s="212"/>
      <c r="AW149" s="212"/>
      <c r="AX149" s="212"/>
      <c r="AY149" s="212"/>
      <c r="AZ149" s="213"/>
      <c r="BA149" s="212"/>
      <c r="BB149" s="212"/>
      <c r="BC149" s="209"/>
      <c r="BD149" s="209"/>
      <c r="BE149" s="212"/>
      <c r="BF149" s="212"/>
      <c r="BM149" s="224"/>
      <c r="BN149" s="224"/>
      <c r="BO149" s="225"/>
    </row>
    <row r="150" ht="15.75" hidden="1" spans="4:67">
      <c r="D150" s="192"/>
      <c r="E150" s="192"/>
      <c r="F150" s="192"/>
      <c r="G150" s="192"/>
      <c r="H150" s="20"/>
      <c r="I150" s="126"/>
      <c r="J150" s="126"/>
      <c r="K150" s="209">
        <f t="shared" si="1"/>
        <v>0</v>
      </c>
      <c r="L150" s="212"/>
      <c r="M150" s="210"/>
      <c r="N150" s="212"/>
      <c r="O150" s="212"/>
      <c r="P150" s="213"/>
      <c r="Q150" s="212"/>
      <c r="R150" s="212"/>
      <c r="S150" s="212"/>
      <c r="T150" s="212"/>
      <c r="U150" s="213"/>
      <c r="V150" s="212"/>
      <c r="W150" s="212"/>
      <c r="X150" s="212"/>
      <c r="Y150" s="212"/>
      <c r="Z150" s="213"/>
      <c r="AA150" s="212"/>
      <c r="AB150" s="209"/>
      <c r="AC150" s="209"/>
      <c r="AD150" s="209"/>
      <c r="AE150" s="212"/>
      <c r="AF150" s="212"/>
      <c r="AH150" s="20"/>
      <c r="AI150" s="126"/>
      <c r="AJ150" s="126"/>
      <c r="AK150" s="209"/>
      <c r="AL150" s="212"/>
      <c r="AM150" s="212"/>
      <c r="AN150" s="212"/>
      <c r="AO150" s="212"/>
      <c r="AP150" s="213"/>
      <c r="AQ150" s="212"/>
      <c r="AR150" s="212"/>
      <c r="AS150" s="212"/>
      <c r="AT150" s="212"/>
      <c r="AU150" s="213"/>
      <c r="AV150" s="212"/>
      <c r="AW150" s="212"/>
      <c r="AX150" s="212"/>
      <c r="AY150" s="212"/>
      <c r="AZ150" s="213"/>
      <c r="BA150" s="212"/>
      <c r="BB150" s="212"/>
      <c r="BC150" s="209"/>
      <c r="BD150" s="209"/>
      <c r="BE150" s="212"/>
      <c r="BF150" s="212"/>
      <c r="BM150" s="224"/>
      <c r="BN150" s="224"/>
      <c r="BO150" s="225"/>
    </row>
    <row r="151" ht="15.75" hidden="1" spans="4:67">
      <c r="D151" s="192"/>
      <c r="E151" s="192"/>
      <c r="F151" s="192"/>
      <c r="G151" s="192"/>
      <c r="H151" s="20"/>
      <c r="I151" s="126"/>
      <c r="J151" s="126"/>
      <c r="K151" s="209">
        <f t="shared" si="1"/>
        <v>0</v>
      </c>
      <c r="L151" s="212"/>
      <c r="M151" s="210"/>
      <c r="N151" s="212"/>
      <c r="O151" s="212"/>
      <c r="P151" s="213"/>
      <c r="Q151" s="212"/>
      <c r="R151" s="212"/>
      <c r="S151" s="212"/>
      <c r="T151" s="212"/>
      <c r="U151" s="213"/>
      <c r="V151" s="212"/>
      <c r="W151" s="212"/>
      <c r="X151" s="212"/>
      <c r="Y151" s="212"/>
      <c r="Z151" s="213"/>
      <c r="AA151" s="212"/>
      <c r="AB151" s="209"/>
      <c r="AC151" s="209"/>
      <c r="AD151" s="209"/>
      <c r="AE151" s="212"/>
      <c r="AF151" s="212"/>
      <c r="AH151" s="20"/>
      <c r="AI151" s="126"/>
      <c r="AJ151" s="126"/>
      <c r="AK151" s="209"/>
      <c r="AL151" s="212"/>
      <c r="AM151" s="212"/>
      <c r="AN151" s="212"/>
      <c r="AO151" s="212"/>
      <c r="AP151" s="213"/>
      <c r="AQ151" s="212"/>
      <c r="AR151" s="212"/>
      <c r="AS151" s="212"/>
      <c r="AT151" s="212"/>
      <c r="AU151" s="213"/>
      <c r="AV151" s="212"/>
      <c r="AW151" s="212"/>
      <c r="AX151" s="212"/>
      <c r="AY151" s="212"/>
      <c r="AZ151" s="213"/>
      <c r="BA151" s="212"/>
      <c r="BB151" s="212"/>
      <c r="BC151" s="209"/>
      <c r="BD151" s="209"/>
      <c r="BE151" s="212"/>
      <c r="BF151" s="212"/>
      <c r="BM151" s="224"/>
      <c r="BN151" s="224"/>
      <c r="BO151" s="225"/>
    </row>
    <row r="152" ht="15.75" hidden="1" spans="4:67">
      <c r="D152" s="192"/>
      <c r="E152" s="192"/>
      <c r="F152" s="192"/>
      <c r="G152" s="192"/>
      <c r="H152" s="137"/>
      <c r="I152" s="232"/>
      <c r="J152" s="232"/>
      <c r="K152" s="209">
        <f t="shared" si="1"/>
        <v>0</v>
      </c>
      <c r="L152" s="234"/>
      <c r="M152" s="210"/>
      <c r="N152" s="234"/>
      <c r="O152" s="234"/>
      <c r="P152" s="234"/>
      <c r="Q152" s="234"/>
      <c r="R152" s="234"/>
      <c r="S152" s="234"/>
      <c r="T152" s="234"/>
      <c r="U152" s="234"/>
      <c r="V152" s="234"/>
      <c r="W152" s="234"/>
      <c r="X152" s="234"/>
      <c r="Y152" s="234"/>
      <c r="Z152" s="234"/>
      <c r="AA152" s="234"/>
      <c r="AB152" s="209"/>
      <c r="AC152" s="209"/>
      <c r="AD152" s="209"/>
      <c r="AE152" s="234"/>
      <c r="AF152" s="234"/>
      <c r="AH152" s="137"/>
      <c r="AI152" s="232"/>
      <c r="AJ152" s="232"/>
      <c r="AK152" s="209"/>
      <c r="AL152" s="234"/>
      <c r="AM152" s="234"/>
      <c r="AN152" s="234"/>
      <c r="AO152" s="234"/>
      <c r="AP152" s="234"/>
      <c r="AQ152" s="234"/>
      <c r="AR152" s="234"/>
      <c r="AS152" s="234"/>
      <c r="AT152" s="234"/>
      <c r="AU152" s="234"/>
      <c r="AV152" s="234"/>
      <c r="AW152" s="234"/>
      <c r="AX152" s="234"/>
      <c r="AY152" s="234"/>
      <c r="AZ152" s="234"/>
      <c r="BA152" s="234"/>
      <c r="BB152" s="234"/>
      <c r="BC152" s="209"/>
      <c r="BD152" s="209"/>
      <c r="BE152" s="234"/>
      <c r="BF152" s="234"/>
      <c r="BM152" s="245"/>
      <c r="BN152" s="245"/>
      <c r="BO152" s="246"/>
    </row>
    <row r="153" ht="15.75" hidden="1" spans="4:67">
      <c r="D153" s="192"/>
      <c r="E153" s="192"/>
      <c r="F153" s="192"/>
      <c r="G153" s="192"/>
      <c r="H153" s="20"/>
      <c r="I153" s="126"/>
      <c r="J153" s="126"/>
      <c r="K153" s="209">
        <f t="shared" si="1"/>
        <v>0</v>
      </c>
      <c r="L153" s="212"/>
      <c r="M153" s="210"/>
      <c r="N153" s="212"/>
      <c r="O153" s="212"/>
      <c r="P153" s="213"/>
      <c r="Q153" s="212"/>
      <c r="R153" s="212"/>
      <c r="S153" s="212"/>
      <c r="T153" s="212"/>
      <c r="U153" s="213"/>
      <c r="V153" s="212"/>
      <c r="W153" s="212"/>
      <c r="X153" s="212"/>
      <c r="Y153" s="212"/>
      <c r="Z153" s="213"/>
      <c r="AA153" s="212"/>
      <c r="AB153" s="209"/>
      <c r="AC153" s="209"/>
      <c r="AD153" s="209"/>
      <c r="AE153" s="212"/>
      <c r="AF153" s="212"/>
      <c r="AH153" s="20"/>
      <c r="AI153" s="126"/>
      <c r="AJ153" s="126"/>
      <c r="AK153" s="209"/>
      <c r="AL153" s="212"/>
      <c r="AM153" s="212"/>
      <c r="AN153" s="212"/>
      <c r="AO153" s="212"/>
      <c r="AP153" s="213"/>
      <c r="AQ153" s="212"/>
      <c r="AR153" s="212"/>
      <c r="AS153" s="212"/>
      <c r="AT153" s="212"/>
      <c r="AU153" s="213"/>
      <c r="AV153" s="212"/>
      <c r="AW153" s="212"/>
      <c r="AX153" s="212"/>
      <c r="AY153" s="212"/>
      <c r="AZ153" s="213"/>
      <c r="BA153" s="212"/>
      <c r="BB153" s="212"/>
      <c r="BC153" s="209"/>
      <c r="BD153" s="209"/>
      <c r="BE153" s="212"/>
      <c r="BF153" s="212"/>
      <c r="BM153" s="224"/>
      <c r="BN153" s="224"/>
      <c r="BO153" s="225"/>
    </row>
    <row r="154" ht="15.75" hidden="1" spans="4:67">
      <c r="D154" s="192"/>
      <c r="E154" s="192"/>
      <c r="F154" s="192"/>
      <c r="G154" s="192"/>
      <c r="H154" s="124"/>
      <c r="I154" s="138"/>
      <c r="J154" s="138"/>
      <c r="K154" s="209">
        <f t="shared" si="1"/>
        <v>0</v>
      </c>
      <c r="L154" s="209"/>
      <c r="M154" s="210"/>
      <c r="N154" s="209"/>
      <c r="O154" s="209"/>
      <c r="P154" s="211"/>
      <c r="Q154" s="209"/>
      <c r="R154" s="209"/>
      <c r="S154" s="209"/>
      <c r="T154" s="209"/>
      <c r="U154" s="211"/>
      <c r="V154" s="209"/>
      <c r="W154" s="209"/>
      <c r="X154" s="209"/>
      <c r="Y154" s="209"/>
      <c r="Z154" s="211"/>
      <c r="AA154" s="209"/>
      <c r="AB154" s="209"/>
      <c r="AC154" s="209"/>
      <c r="AD154" s="209"/>
      <c r="AE154" s="209"/>
      <c r="AF154" s="209"/>
      <c r="AH154" s="124"/>
      <c r="AI154" s="138"/>
      <c r="AJ154" s="138"/>
      <c r="AK154" s="209"/>
      <c r="AL154" s="209"/>
      <c r="AM154" s="209"/>
      <c r="AN154" s="209"/>
      <c r="AO154" s="209"/>
      <c r="AP154" s="211"/>
      <c r="AQ154" s="209"/>
      <c r="AR154" s="209"/>
      <c r="AS154" s="209"/>
      <c r="AT154" s="209"/>
      <c r="AU154" s="211"/>
      <c r="AV154" s="209"/>
      <c r="AW154" s="209"/>
      <c r="AX154" s="209"/>
      <c r="AY154" s="209"/>
      <c r="AZ154" s="211"/>
      <c r="BA154" s="209"/>
      <c r="BB154" s="209"/>
      <c r="BC154" s="209"/>
      <c r="BD154" s="209"/>
      <c r="BE154" s="209"/>
      <c r="BF154" s="209"/>
      <c r="BM154" s="224"/>
      <c r="BN154" s="224"/>
      <c r="BO154" s="225"/>
    </row>
    <row r="155" ht="15.75" hidden="1" spans="4:67">
      <c r="D155" s="192"/>
      <c r="E155" s="192"/>
      <c r="F155" s="192"/>
      <c r="G155" s="192"/>
      <c r="H155" s="137"/>
      <c r="I155" s="126"/>
      <c r="J155" s="126"/>
      <c r="K155" s="209">
        <f t="shared" si="1"/>
        <v>0</v>
      </c>
      <c r="L155" s="212"/>
      <c r="M155" s="210"/>
      <c r="N155" s="212"/>
      <c r="O155" s="212"/>
      <c r="P155" s="213"/>
      <c r="Q155" s="212"/>
      <c r="R155" s="212"/>
      <c r="S155" s="212"/>
      <c r="T155" s="212"/>
      <c r="U155" s="213"/>
      <c r="V155" s="212"/>
      <c r="W155" s="212"/>
      <c r="X155" s="212"/>
      <c r="Y155" s="212"/>
      <c r="Z155" s="213"/>
      <c r="AA155" s="212"/>
      <c r="AB155" s="209"/>
      <c r="AC155" s="209"/>
      <c r="AD155" s="209"/>
      <c r="AE155" s="212"/>
      <c r="AF155" s="212"/>
      <c r="AH155" s="137"/>
      <c r="AI155" s="126"/>
      <c r="AJ155" s="126"/>
      <c r="AK155" s="209"/>
      <c r="AL155" s="212"/>
      <c r="AM155" s="212"/>
      <c r="AN155" s="212"/>
      <c r="AO155" s="212"/>
      <c r="AP155" s="213"/>
      <c r="AQ155" s="212"/>
      <c r="AR155" s="212"/>
      <c r="AS155" s="212"/>
      <c r="AT155" s="212"/>
      <c r="AU155" s="213"/>
      <c r="AV155" s="212"/>
      <c r="AW155" s="212"/>
      <c r="AX155" s="212"/>
      <c r="AY155" s="212"/>
      <c r="AZ155" s="213"/>
      <c r="BA155" s="212"/>
      <c r="BB155" s="212"/>
      <c r="BC155" s="209"/>
      <c r="BD155" s="209"/>
      <c r="BE155" s="212"/>
      <c r="BF155" s="212"/>
      <c r="BM155" s="224"/>
      <c r="BN155" s="224"/>
      <c r="BO155" s="225"/>
    </row>
    <row r="156" ht="15.75" hidden="1" spans="4:67">
      <c r="D156" s="192"/>
      <c r="E156" s="192"/>
      <c r="F156" s="192"/>
      <c r="G156" s="192"/>
      <c r="H156" s="137"/>
      <c r="I156" s="126"/>
      <c r="J156" s="126"/>
      <c r="K156" s="209">
        <f t="shared" si="1"/>
        <v>0</v>
      </c>
      <c r="L156" s="212"/>
      <c r="M156" s="210"/>
      <c r="N156" s="212"/>
      <c r="O156" s="212"/>
      <c r="P156" s="213"/>
      <c r="Q156" s="212"/>
      <c r="R156" s="212"/>
      <c r="S156" s="212"/>
      <c r="T156" s="212"/>
      <c r="U156" s="213"/>
      <c r="V156" s="212"/>
      <c r="W156" s="212"/>
      <c r="X156" s="212"/>
      <c r="Y156" s="212"/>
      <c r="Z156" s="213"/>
      <c r="AA156" s="212"/>
      <c r="AB156" s="209"/>
      <c r="AC156" s="209"/>
      <c r="AD156" s="209"/>
      <c r="AE156" s="212"/>
      <c r="AF156" s="212"/>
      <c r="AH156" s="137"/>
      <c r="AI156" s="126"/>
      <c r="AJ156" s="126"/>
      <c r="AK156" s="209"/>
      <c r="AL156" s="212"/>
      <c r="AM156" s="212"/>
      <c r="AN156" s="212"/>
      <c r="AO156" s="212"/>
      <c r="AP156" s="213"/>
      <c r="AQ156" s="212"/>
      <c r="AR156" s="212"/>
      <c r="AS156" s="212"/>
      <c r="AT156" s="212"/>
      <c r="AU156" s="213"/>
      <c r="AV156" s="212"/>
      <c r="AW156" s="212"/>
      <c r="AX156" s="212"/>
      <c r="AY156" s="212"/>
      <c r="AZ156" s="213"/>
      <c r="BA156" s="212"/>
      <c r="BB156" s="212"/>
      <c r="BC156" s="209"/>
      <c r="BD156" s="209"/>
      <c r="BE156" s="212"/>
      <c r="BF156" s="212"/>
      <c r="BM156" s="224"/>
      <c r="BN156" s="224"/>
      <c r="BO156" s="225"/>
    </row>
    <row r="157" ht="15.75" hidden="1" spans="4:67">
      <c r="D157" s="192"/>
      <c r="E157" s="192"/>
      <c r="F157" s="192"/>
      <c r="G157" s="192"/>
      <c r="H157" s="124"/>
      <c r="I157" s="138"/>
      <c r="J157" s="138"/>
      <c r="K157" s="209">
        <f t="shared" si="1"/>
        <v>0</v>
      </c>
      <c r="L157" s="209"/>
      <c r="M157" s="210"/>
      <c r="N157" s="209"/>
      <c r="O157" s="209"/>
      <c r="P157" s="211"/>
      <c r="Q157" s="209"/>
      <c r="R157" s="209"/>
      <c r="S157" s="209"/>
      <c r="T157" s="209"/>
      <c r="U157" s="211"/>
      <c r="V157" s="209"/>
      <c r="W157" s="209"/>
      <c r="X157" s="209"/>
      <c r="Y157" s="209"/>
      <c r="Z157" s="211"/>
      <c r="AA157" s="209"/>
      <c r="AB157" s="209"/>
      <c r="AC157" s="209"/>
      <c r="AD157" s="209"/>
      <c r="AE157" s="209"/>
      <c r="AF157" s="209"/>
      <c r="AH157" s="124"/>
      <c r="AI157" s="138"/>
      <c r="AJ157" s="138"/>
      <c r="AK157" s="209"/>
      <c r="AL157" s="209"/>
      <c r="AM157" s="209"/>
      <c r="AN157" s="209"/>
      <c r="AO157" s="209"/>
      <c r="AP157" s="211"/>
      <c r="AQ157" s="209"/>
      <c r="AR157" s="209"/>
      <c r="AS157" s="209"/>
      <c r="AT157" s="209"/>
      <c r="AU157" s="211"/>
      <c r="AV157" s="209"/>
      <c r="AW157" s="209"/>
      <c r="AX157" s="209"/>
      <c r="AY157" s="209"/>
      <c r="AZ157" s="211"/>
      <c r="BA157" s="209"/>
      <c r="BB157" s="209"/>
      <c r="BC157" s="209"/>
      <c r="BD157" s="209"/>
      <c r="BE157" s="209"/>
      <c r="BF157" s="209"/>
      <c r="BM157" s="224"/>
      <c r="BN157" s="224"/>
      <c r="BO157" s="225"/>
    </row>
    <row r="158" ht="15.75" hidden="1" spans="4:67">
      <c r="D158" s="192"/>
      <c r="E158" s="192"/>
      <c r="F158" s="192"/>
      <c r="G158" s="192"/>
      <c r="H158" s="20"/>
      <c r="I158" s="126"/>
      <c r="J158" s="126"/>
      <c r="K158" s="209">
        <f t="shared" si="1"/>
        <v>0</v>
      </c>
      <c r="L158" s="212"/>
      <c r="M158" s="210"/>
      <c r="N158" s="212"/>
      <c r="O158" s="212"/>
      <c r="P158" s="213"/>
      <c r="Q158" s="212"/>
      <c r="R158" s="212"/>
      <c r="S158" s="212"/>
      <c r="T158" s="212"/>
      <c r="U158" s="213"/>
      <c r="V158" s="212"/>
      <c r="W158" s="212"/>
      <c r="X158" s="212"/>
      <c r="Y158" s="212"/>
      <c r="Z158" s="213"/>
      <c r="AA158" s="212"/>
      <c r="AB158" s="209"/>
      <c r="AC158" s="209"/>
      <c r="AD158" s="209"/>
      <c r="AE158" s="212"/>
      <c r="AF158" s="212"/>
      <c r="AH158" s="20"/>
      <c r="AI158" s="126"/>
      <c r="AJ158" s="126"/>
      <c r="AK158" s="209"/>
      <c r="AL158" s="212"/>
      <c r="AM158" s="212"/>
      <c r="AN158" s="212"/>
      <c r="AO158" s="212"/>
      <c r="AP158" s="213"/>
      <c r="AQ158" s="212"/>
      <c r="AR158" s="212"/>
      <c r="AS158" s="212"/>
      <c r="AT158" s="212"/>
      <c r="AU158" s="213"/>
      <c r="AV158" s="212"/>
      <c r="AW158" s="212"/>
      <c r="AX158" s="212"/>
      <c r="AY158" s="212"/>
      <c r="AZ158" s="213"/>
      <c r="BA158" s="212"/>
      <c r="BB158" s="212"/>
      <c r="BC158" s="209"/>
      <c r="BD158" s="209"/>
      <c r="BE158" s="212"/>
      <c r="BF158" s="212"/>
      <c r="BM158" s="224"/>
      <c r="BN158" s="224"/>
      <c r="BO158" s="225"/>
    </row>
    <row r="159" ht="15.75" hidden="1" spans="4:67">
      <c r="D159" s="192"/>
      <c r="E159" s="192"/>
      <c r="F159" s="192"/>
      <c r="G159" s="192"/>
      <c r="H159" s="228"/>
      <c r="I159" s="126"/>
      <c r="J159" s="126"/>
      <c r="K159" s="209">
        <f t="shared" si="1"/>
        <v>0</v>
      </c>
      <c r="L159" s="209"/>
      <c r="M159" s="210"/>
      <c r="N159" s="209"/>
      <c r="O159" s="209"/>
      <c r="P159" s="211"/>
      <c r="Q159" s="209"/>
      <c r="R159" s="209"/>
      <c r="S159" s="209"/>
      <c r="T159" s="209"/>
      <c r="U159" s="211"/>
      <c r="V159" s="209"/>
      <c r="W159" s="209"/>
      <c r="X159" s="209"/>
      <c r="Y159" s="209"/>
      <c r="Z159" s="211"/>
      <c r="AA159" s="209"/>
      <c r="AB159" s="209"/>
      <c r="AC159" s="209"/>
      <c r="AD159" s="209"/>
      <c r="AE159" s="209"/>
      <c r="AF159" s="209"/>
      <c r="AH159" s="228"/>
      <c r="AI159" s="126"/>
      <c r="AJ159" s="126"/>
      <c r="AK159" s="209"/>
      <c r="AL159" s="209"/>
      <c r="AM159" s="209"/>
      <c r="AN159" s="209"/>
      <c r="AO159" s="209"/>
      <c r="AP159" s="211"/>
      <c r="AQ159" s="209"/>
      <c r="AR159" s="209"/>
      <c r="AS159" s="209"/>
      <c r="AT159" s="209"/>
      <c r="AU159" s="211"/>
      <c r="AV159" s="209"/>
      <c r="AW159" s="209"/>
      <c r="AX159" s="209"/>
      <c r="AY159" s="209"/>
      <c r="AZ159" s="211"/>
      <c r="BA159" s="209"/>
      <c r="BB159" s="209"/>
      <c r="BC159" s="209"/>
      <c r="BD159" s="209"/>
      <c r="BE159" s="209"/>
      <c r="BF159" s="209"/>
      <c r="BM159" s="224"/>
      <c r="BN159" s="224"/>
      <c r="BO159" s="225"/>
    </row>
    <row r="160" ht="15.75" hidden="1" spans="4:67">
      <c r="D160" s="192"/>
      <c r="E160" s="192"/>
      <c r="F160" s="192"/>
      <c r="G160" s="192"/>
      <c r="H160" s="20"/>
      <c r="I160" s="126"/>
      <c r="J160" s="126"/>
      <c r="K160" s="209">
        <f t="shared" si="1"/>
        <v>0</v>
      </c>
      <c r="L160" s="212"/>
      <c r="M160" s="210"/>
      <c r="N160" s="212"/>
      <c r="O160" s="212"/>
      <c r="P160" s="213"/>
      <c r="Q160" s="212"/>
      <c r="R160" s="212"/>
      <c r="S160" s="212"/>
      <c r="T160" s="212"/>
      <c r="U160" s="213"/>
      <c r="V160" s="212"/>
      <c r="W160" s="212"/>
      <c r="X160" s="212"/>
      <c r="Y160" s="212"/>
      <c r="Z160" s="213"/>
      <c r="AA160" s="212"/>
      <c r="AB160" s="209"/>
      <c r="AC160" s="209"/>
      <c r="AD160" s="209"/>
      <c r="AE160" s="212"/>
      <c r="AF160" s="212"/>
      <c r="AH160" s="20"/>
      <c r="AI160" s="126"/>
      <c r="AJ160" s="126"/>
      <c r="AK160" s="209"/>
      <c r="AL160" s="212"/>
      <c r="AM160" s="212"/>
      <c r="AN160" s="212"/>
      <c r="AO160" s="212"/>
      <c r="AP160" s="213"/>
      <c r="AQ160" s="212"/>
      <c r="AR160" s="212"/>
      <c r="AS160" s="212"/>
      <c r="AT160" s="212"/>
      <c r="AU160" s="213"/>
      <c r="AV160" s="212"/>
      <c r="AW160" s="212"/>
      <c r="AX160" s="212"/>
      <c r="AY160" s="212"/>
      <c r="AZ160" s="213"/>
      <c r="BA160" s="212"/>
      <c r="BB160" s="212"/>
      <c r="BC160" s="209"/>
      <c r="BD160" s="209"/>
      <c r="BE160" s="212"/>
      <c r="BF160" s="212"/>
      <c r="BM160" s="224"/>
      <c r="BN160" s="224"/>
      <c r="BO160" s="225"/>
    </row>
    <row r="161" ht="15.75" hidden="1" spans="8:67">
      <c r="H161" s="229"/>
      <c r="I161" s="126"/>
      <c r="J161" s="126"/>
      <c r="K161" s="209">
        <f t="shared" si="1"/>
        <v>0</v>
      </c>
      <c r="L161" s="212"/>
      <c r="M161" s="210"/>
      <c r="N161" s="212"/>
      <c r="O161" s="212"/>
      <c r="P161" s="213"/>
      <c r="Q161" s="212"/>
      <c r="R161" s="212"/>
      <c r="S161" s="212"/>
      <c r="T161" s="212"/>
      <c r="U161" s="213"/>
      <c r="V161" s="212"/>
      <c r="W161" s="212"/>
      <c r="X161" s="212"/>
      <c r="Y161" s="212"/>
      <c r="Z161" s="213"/>
      <c r="AA161" s="212"/>
      <c r="AB161" s="209"/>
      <c r="AC161" s="209"/>
      <c r="AD161" s="209"/>
      <c r="AE161" s="212"/>
      <c r="AF161" s="212"/>
      <c r="AH161" s="20"/>
      <c r="AI161" s="126"/>
      <c r="AJ161" s="126"/>
      <c r="AK161" s="209"/>
      <c r="AL161" s="212"/>
      <c r="AM161" s="212"/>
      <c r="AN161" s="212"/>
      <c r="AO161" s="212"/>
      <c r="AP161" s="213"/>
      <c r="AQ161" s="212"/>
      <c r="AR161" s="212"/>
      <c r="AS161" s="212"/>
      <c r="AT161" s="212"/>
      <c r="AU161" s="213"/>
      <c r="AV161" s="212"/>
      <c r="AW161" s="212"/>
      <c r="AX161" s="212"/>
      <c r="AY161" s="212"/>
      <c r="AZ161" s="213"/>
      <c r="BA161" s="212"/>
      <c r="BB161" s="212"/>
      <c r="BC161" s="209"/>
      <c r="BD161" s="209"/>
      <c r="BE161" s="212"/>
      <c r="BF161" s="212"/>
      <c r="BM161" s="224"/>
      <c r="BN161" s="224"/>
      <c r="BO161" s="225"/>
    </row>
    <row r="162" ht="15.75" hidden="1" spans="4:67">
      <c r="D162" s="192"/>
      <c r="E162" s="192"/>
      <c r="F162" s="192"/>
      <c r="G162" s="192"/>
      <c r="H162" s="20"/>
      <c r="I162" s="126"/>
      <c r="J162" s="126"/>
      <c r="K162" s="209">
        <f t="shared" si="1"/>
        <v>0</v>
      </c>
      <c r="L162" s="212"/>
      <c r="M162" s="210"/>
      <c r="N162" s="212"/>
      <c r="O162" s="212"/>
      <c r="P162" s="213"/>
      <c r="Q162" s="212"/>
      <c r="R162" s="212"/>
      <c r="S162" s="212"/>
      <c r="T162" s="212"/>
      <c r="U162" s="213"/>
      <c r="V162" s="212"/>
      <c r="W162" s="212"/>
      <c r="X162" s="212"/>
      <c r="Y162" s="212"/>
      <c r="Z162" s="213"/>
      <c r="AA162" s="212"/>
      <c r="AB162" s="209"/>
      <c r="AC162" s="209"/>
      <c r="AD162" s="209"/>
      <c r="AE162" s="212"/>
      <c r="AF162" s="212"/>
      <c r="AH162" s="20"/>
      <c r="AI162" s="126"/>
      <c r="AJ162" s="126"/>
      <c r="AK162" s="209"/>
      <c r="AL162" s="212"/>
      <c r="AM162" s="212"/>
      <c r="AN162" s="212"/>
      <c r="AO162" s="212"/>
      <c r="AP162" s="213"/>
      <c r="AQ162" s="212"/>
      <c r="AR162" s="212"/>
      <c r="AS162" s="212"/>
      <c r="AT162" s="212"/>
      <c r="AU162" s="213"/>
      <c r="AV162" s="212"/>
      <c r="AW162" s="212"/>
      <c r="AX162" s="212"/>
      <c r="AY162" s="212"/>
      <c r="AZ162" s="213"/>
      <c r="BA162" s="212"/>
      <c r="BB162" s="212"/>
      <c r="BC162" s="209"/>
      <c r="BD162" s="209"/>
      <c r="BE162" s="212"/>
      <c r="BF162" s="212"/>
      <c r="BM162" s="224"/>
      <c r="BN162" s="224"/>
      <c r="BO162" s="225"/>
    </row>
    <row r="163" ht="15.75" hidden="1" spans="8:67">
      <c r="H163" s="229"/>
      <c r="I163" s="126"/>
      <c r="J163" s="126"/>
      <c r="K163" s="209"/>
      <c r="L163" s="212"/>
      <c r="M163" s="210"/>
      <c r="N163" s="212"/>
      <c r="O163" s="212"/>
      <c r="P163" s="213"/>
      <c r="Q163" s="212"/>
      <c r="R163" s="212"/>
      <c r="S163" s="212"/>
      <c r="T163" s="212"/>
      <c r="U163" s="213"/>
      <c r="V163" s="212"/>
      <c r="W163" s="212"/>
      <c r="X163" s="212"/>
      <c r="Y163" s="212"/>
      <c r="Z163" s="213"/>
      <c r="AA163" s="212"/>
      <c r="AB163" s="209"/>
      <c r="AC163" s="209"/>
      <c r="AD163" s="209"/>
      <c r="AE163" s="212"/>
      <c r="AF163" s="212"/>
      <c r="AH163" s="20"/>
      <c r="AI163" s="126"/>
      <c r="AJ163" s="126"/>
      <c r="AK163" s="209"/>
      <c r="AL163" s="212"/>
      <c r="AM163" s="212"/>
      <c r="AN163" s="212"/>
      <c r="AO163" s="212"/>
      <c r="AP163" s="213"/>
      <c r="AQ163" s="212"/>
      <c r="AR163" s="212"/>
      <c r="AS163" s="212"/>
      <c r="AT163" s="212"/>
      <c r="AU163" s="213"/>
      <c r="AV163" s="212"/>
      <c r="AW163" s="212"/>
      <c r="AX163" s="212"/>
      <c r="AY163" s="212"/>
      <c r="AZ163" s="213"/>
      <c r="BA163" s="212"/>
      <c r="BB163" s="212"/>
      <c r="BC163" s="209"/>
      <c r="BD163" s="209"/>
      <c r="BE163" s="212"/>
      <c r="BF163" s="212"/>
      <c r="BM163" s="224"/>
      <c r="BN163" s="224"/>
      <c r="BO163" s="225"/>
    </row>
    <row r="164" ht="15.75" hidden="1" spans="4:67">
      <c r="D164" s="192"/>
      <c r="E164" s="192"/>
      <c r="F164" s="192"/>
      <c r="G164" s="192"/>
      <c r="H164" s="228"/>
      <c r="I164" s="126"/>
      <c r="J164" s="126"/>
      <c r="K164" s="209">
        <f t="shared" si="1"/>
        <v>0</v>
      </c>
      <c r="L164" s="209"/>
      <c r="M164" s="210"/>
      <c r="N164" s="209"/>
      <c r="O164" s="209"/>
      <c r="P164" s="211"/>
      <c r="Q164" s="209"/>
      <c r="R164" s="209"/>
      <c r="S164" s="209"/>
      <c r="T164" s="209"/>
      <c r="U164" s="211"/>
      <c r="V164" s="209"/>
      <c r="W164" s="209"/>
      <c r="X164" s="209"/>
      <c r="Y164" s="209"/>
      <c r="Z164" s="211"/>
      <c r="AA164" s="209"/>
      <c r="AB164" s="209"/>
      <c r="AC164" s="209"/>
      <c r="AD164" s="209"/>
      <c r="AE164" s="209"/>
      <c r="AF164" s="209"/>
      <c r="AH164" s="228"/>
      <c r="AI164" s="126"/>
      <c r="AJ164" s="126"/>
      <c r="AK164" s="209"/>
      <c r="AL164" s="209"/>
      <c r="AM164" s="209"/>
      <c r="AN164" s="209"/>
      <c r="AO164" s="209"/>
      <c r="AP164" s="211"/>
      <c r="AQ164" s="209"/>
      <c r="AR164" s="209"/>
      <c r="AS164" s="209"/>
      <c r="AT164" s="209"/>
      <c r="AU164" s="211"/>
      <c r="AV164" s="209"/>
      <c r="AW164" s="209"/>
      <c r="AX164" s="209"/>
      <c r="AY164" s="209"/>
      <c r="AZ164" s="211"/>
      <c r="BA164" s="209"/>
      <c r="BB164" s="209"/>
      <c r="BC164" s="209"/>
      <c r="BD164" s="209"/>
      <c r="BE164" s="209"/>
      <c r="BF164" s="209"/>
      <c r="BM164" s="224"/>
      <c r="BN164" s="224"/>
      <c r="BO164" s="225"/>
    </row>
    <row r="165" ht="15.75" hidden="1" spans="4:67">
      <c r="D165" s="192"/>
      <c r="E165" s="192"/>
      <c r="G165" s="192"/>
      <c r="H165" s="20"/>
      <c r="I165" s="126"/>
      <c r="J165" s="126"/>
      <c r="K165" s="209">
        <f t="shared" si="1"/>
        <v>0</v>
      </c>
      <c r="L165" s="212"/>
      <c r="M165" s="210"/>
      <c r="N165" s="212"/>
      <c r="O165" s="212"/>
      <c r="P165" s="213"/>
      <c r="Q165" s="212"/>
      <c r="R165" s="212"/>
      <c r="S165" s="212"/>
      <c r="T165" s="212"/>
      <c r="U165" s="213"/>
      <c r="V165" s="212"/>
      <c r="W165" s="212"/>
      <c r="X165" s="212"/>
      <c r="Y165" s="212"/>
      <c r="Z165" s="213"/>
      <c r="AA165" s="212"/>
      <c r="AB165" s="209"/>
      <c r="AC165" s="209"/>
      <c r="AD165" s="209"/>
      <c r="AE165" s="212"/>
      <c r="AF165" s="212"/>
      <c r="AH165" s="20"/>
      <c r="AI165" s="126"/>
      <c r="AJ165" s="126"/>
      <c r="AK165" s="209"/>
      <c r="AL165" s="212"/>
      <c r="AM165" s="212"/>
      <c r="AN165" s="212"/>
      <c r="AO165" s="212"/>
      <c r="AP165" s="213"/>
      <c r="AQ165" s="212"/>
      <c r="AR165" s="212"/>
      <c r="AS165" s="212"/>
      <c r="AT165" s="212"/>
      <c r="AU165" s="213"/>
      <c r="AV165" s="212"/>
      <c r="AW165" s="212"/>
      <c r="AX165" s="212"/>
      <c r="AY165" s="212"/>
      <c r="AZ165" s="213"/>
      <c r="BA165" s="212"/>
      <c r="BB165" s="212"/>
      <c r="BC165" s="209"/>
      <c r="BD165" s="209"/>
      <c r="BE165" s="212"/>
      <c r="BF165" s="212"/>
      <c r="BM165" s="224"/>
      <c r="BN165" s="224"/>
      <c r="BO165" s="225"/>
    </row>
    <row r="166" ht="15.75" hidden="1" spans="4:67">
      <c r="D166" s="192"/>
      <c r="E166" s="192"/>
      <c r="F166" s="192"/>
      <c r="G166" s="192"/>
      <c r="H166" s="20"/>
      <c r="I166" s="126"/>
      <c r="J166" s="126"/>
      <c r="K166" s="209">
        <f t="shared" si="1"/>
        <v>0</v>
      </c>
      <c r="L166" s="212"/>
      <c r="M166" s="210"/>
      <c r="N166" s="212"/>
      <c r="O166" s="212"/>
      <c r="P166" s="213"/>
      <c r="Q166" s="212"/>
      <c r="R166" s="212"/>
      <c r="S166" s="212"/>
      <c r="T166" s="212"/>
      <c r="U166" s="213"/>
      <c r="V166" s="212"/>
      <c r="W166" s="212"/>
      <c r="X166" s="212"/>
      <c r="Y166" s="212"/>
      <c r="Z166" s="213"/>
      <c r="AA166" s="212"/>
      <c r="AB166" s="209"/>
      <c r="AC166" s="209"/>
      <c r="AD166" s="209"/>
      <c r="AE166" s="212"/>
      <c r="AF166" s="212"/>
      <c r="AH166" s="20"/>
      <c r="AI166" s="126"/>
      <c r="AJ166" s="126"/>
      <c r="AK166" s="209"/>
      <c r="AL166" s="212"/>
      <c r="AM166" s="212"/>
      <c r="AN166" s="212"/>
      <c r="AO166" s="212"/>
      <c r="AP166" s="213"/>
      <c r="AQ166" s="212"/>
      <c r="AR166" s="212"/>
      <c r="AS166" s="212"/>
      <c r="AT166" s="212"/>
      <c r="AU166" s="213"/>
      <c r="AV166" s="212"/>
      <c r="AW166" s="212"/>
      <c r="AX166" s="212"/>
      <c r="AY166" s="212"/>
      <c r="AZ166" s="213"/>
      <c r="BA166" s="212"/>
      <c r="BB166" s="212"/>
      <c r="BC166" s="209"/>
      <c r="BD166" s="209"/>
      <c r="BE166" s="212"/>
      <c r="BF166" s="212"/>
      <c r="BM166" s="224"/>
      <c r="BN166" s="224"/>
      <c r="BO166" s="225"/>
    </row>
    <row r="167" ht="15.75" hidden="1" spans="4:67">
      <c r="D167" s="192"/>
      <c r="E167" s="192"/>
      <c r="G167" s="192"/>
      <c r="H167" s="20"/>
      <c r="I167" s="126"/>
      <c r="J167" s="126"/>
      <c r="K167" s="209">
        <f t="shared" si="1"/>
        <v>0</v>
      </c>
      <c r="L167" s="212"/>
      <c r="M167" s="210"/>
      <c r="N167" s="212"/>
      <c r="O167" s="212"/>
      <c r="P167" s="213"/>
      <c r="Q167" s="212"/>
      <c r="R167" s="212"/>
      <c r="S167" s="212"/>
      <c r="T167" s="212"/>
      <c r="U167" s="213"/>
      <c r="V167" s="212"/>
      <c r="W167" s="212"/>
      <c r="X167" s="212"/>
      <c r="Y167" s="212"/>
      <c r="Z167" s="213"/>
      <c r="AA167" s="212"/>
      <c r="AB167" s="209"/>
      <c r="AC167" s="209"/>
      <c r="AD167" s="209"/>
      <c r="AE167" s="212"/>
      <c r="AF167" s="212"/>
      <c r="AH167" s="20"/>
      <c r="AI167" s="126"/>
      <c r="AJ167" s="126"/>
      <c r="AK167" s="209"/>
      <c r="AL167" s="212"/>
      <c r="AM167" s="212"/>
      <c r="AN167" s="212"/>
      <c r="AO167" s="212"/>
      <c r="AP167" s="213"/>
      <c r="AQ167" s="212"/>
      <c r="AR167" s="212"/>
      <c r="AS167" s="212"/>
      <c r="AT167" s="212"/>
      <c r="AU167" s="213"/>
      <c r="AV167" s="212"/>
      <c r="AW167" s="212"/>
      <c r="AX167" s="212"/>
      <c r="AY167" s="212"/>
      <c r="AZ167" s="213"/>
      <c r="BA167" s="212"/>
      <c r="BB167" s="212"/>
      <c r="BC167" s="209"/>
      <c r="BD167" s="209"/>
      <c r="BE167" s="212"/>
      <c r="BF167" s="212"/>
      <c r="BM167" s="224"/>
      <c r="BN167" s="224"/>
      <c r="BO167" s="225"/>
    </row>
    <row r="168" ht="15.75" hidden="1" spans="4:67">
      <c r="D168" s="192"/>
      <c r="E168" s="192"/>
      <c r="F168" s="192"/>
      <c r="G168" s="192"/>
      <c r="H168" s="135"/>
      <c r="I168" s="126"/>
      <c r="J168" s="126"/>
      <c r="K168" s="209">
        <f t="shared" si="1"/>
        <v>0</v>
      </c>
      <c r="L168" s="209"/>
      <c r="M168" s="210"/>
      <c r="N168" s="209"/>
      <c r="O168" s="209"/>
      <c r="P168" s="211"/>
      <c r="Q168" s="209"/>
      <c r="R168" s="209"/>
      <c r="S168" s="209"/>
      <c r="T168" s="209"/>
      <c r="U168" s="211"/>
      <c r="V168" s="209"/>
      <c r="W168" s="209"/>
      <c r="X168" s="209"/>
      <c r="Y168" s="209"/>
      <c r="Z168" s="211"/>
      <c r="AA168" s="209"/>
      <c r="AB168" s="209"/>
      <c r="AC168" s="209"/>
      <c r="AD168" s="209"/>
      <c r="AE168" s="209"/>
      <c r="AF168" s="209"/>
      <c r="AH168" s="135"/>
      <c r="AI168" s="126"/>
      <c r="AJ168" s="126"/>
      <c r="AK168" s="209"/>
      <c r="AL168" s="209"/>
      <c r="AM168" s="209"/>
      <c r="AN168" s="209"/>
      <c r="AO168" s="209"/>
      <c r="AP168" s="211"/>
      <c r="AQ168" s="209"/>
      <c r="AR168" s="209"/>
      <c r="AS168" s="209"/>
      <c r="AT168" s="209"/>
      <c r="AU168" s="211"/>
      <c r="AV168" s="209"/>
      <c r="AW168" s="209"/>
      <c r="AX168" s="209"/>
      <c r="AY168" s="209"/>
      <c r="AZ168" s="211"/>
      <c r="BA168" s="209"/>
      <c r="BB168" s="209"/>
      <c r="BC168" s="209"/>
      <c r="BD168" s="209"/>
      <c r="BE168" s="209"/>
      <c r="BF168" s="209"/>
      <c r="BM168" s="224"/>
      <c r="BN168" s="224"/>
      <c r="BO168" s="225"/>
    </row>
    <row r="169" ht="15.75" hidden="1" spans="4:67">
      <c r="D169" s="192"/>
      <c r="E169" s="192"/>
      <c r="F169" s="192"/>
      <c r="G169" s="192"/>
      <c r="H169" s="228"/>
      <c r="I169" s="126"/>
      <c r="J169" s="126"/>
      <c r="K169" s="209">
        <f t="shared" si="1"/>
        <v>0</v>
      </c>
      <c r="L169" s="212"/>
      <c r="M169" s="210"/>
      <c r="N169" s="212"/>
      <c r="O169" s="212"/>
      <c r="P169" s="213"/>
      <c r="Q169" s="212"/>
      <c r="R169" s="212"/>
      <c r="S169" s="212"/>
      <c r="T169" s="212"/>
      <c r="U169" s="213"/>
      <c r="V169" s="212"/>
      <c r="W169" s="212"/>
      <c r="X169" s="212"/>
      <c r="Y169" s="212"/>
      <c r="Z169" s="213"/>
      <c r="AA169" s="212"/>
      <c r="AB169" s="209"/>
      <c r="AC169" s="209"/>
      <c r="AD169" s="209"/>
      <c r="AE169" s="212"/>
      <c r="AF169" s="212"/>
      <c r="AH169" s="228"/>
      <c r="AI169" s="126"/>
      <c r="AJ169" s="126"/>
      <c r="AK169" s="209"/>
      <c r="AL169" s="212"/>
      <c r="AM169" s="212"/>
      <c r="AN169" s="212"/>
      <c r="AO169" s="212"/>
      <c r="AP169" s="213"/>
      <c r="AQ169" s="212"/>
      <c r="AR169" s="212"/>
      <c r="AS169" s="212"/>
      <c r="AT169" s="212"/>
      <c r="AU169" s="213"/>
      <c r="AV169" s="212"/>
      <c r="AW169" s="212"/>
      <c r="AX169" s="212"/>
      <c r="AY169" s="212"/>
      <c r="AZ169" s="213"/>
      <c r="BA169" s="212"/>
      <c r="BB169" s="212"/>
      <c r="BC169" s="209"/>
      <c r="BD169" s="209"/>
      <c r="BE169" s="212"/>
      <c r="BF169" s="212"/>
      <c r="BM169" s="224"/>
      <c r="BN169" s="224"/>
      <c r="BO169" s="225"/>
    </row>
    <row r="170" ht="15.75" hidden="1" spans="4:67">
      <c r="D170" s="192"/>
      <c r="E170" s="192"/>
      <c r="F170" s="192"/>
      <c r="G170" s="192"/>
      <c r="H170" s="228"/>
      <c r="I170" s="126"/>
      <c r="J170" s="126"/>
      <c r="K170" s="209">
        <f t="shared" si="1"/>
        <v>0</v>
      </c>
      <c r="L170" s="212"/>
      <c r="M170" s="210"/>
      <c r="N170" s="212"/>
      <c r="O170" s="212"/>
      <c r="P170" s="213"/>
      <c r="Q170" s="212"/>
      <c r="R170" s="212"/>
      <c r="S170" s="212"/>
      <c r="T170" s="212"/>
      <c r="U170" s="213"/>
      <c r="V170" s="212"/>
      <c r="W170" s="212"/>
      <c r="X170" s="212"/>
      <c r="Y170" s="212"/>
      <c r="Z170" s="213"/>
      <c r="AA170" s="212"/>
      <c r="AB170" s="209"/>
      <c r="AC170" s="209"/>
      <c r="AD170" s="209"/>
      <c r="AE170" s="212"/>
      <c r="AF170" s="212"/>
      <c r="AH170" s="228"/>
      <c r="AI170" s="126"/>
      <c r="AJ170" s="126"/>
      <c r="AK170" s="209"/>
      <c r="AL170" s="212"/>
      <c r="AM170" s="212"/>
      <c r="AN170" s="212"/>
      <c r="AO170" s="212"/>
      <c r="AP170" s="213"/>
      <c r="AQ170" s="212"/>
      <c r="AR170" s="212"/>
      <c r="AS170" s="212"/>
      <c r="AT170" s="212"/>
      <c r="AU170" s="213"/>
      <c r="AV170" s="212"/>
      <c r="AW170" s="212"/>
      <c r="AX170" s="212"/>
      <c r="AY170" s="212"/>
      <c r="AZ170" s="213"/>
      <c r="BA170" s="212"/>
      <c r="BB170" s="212"/>
      <c r="BC170" s="209"/>
      <c r="BD170" s="209"/>
      <c r="BE170" s="212"/>
      <c r="BF170" s="212"/>
      <c r="BM170" s="224"/>
      <c r="BN170" s="224"/>
      <c r="BO170" s="225"/>
    </row>
    <row r="171" ht="15.75" hidden="1" spans="4:67">
      <c r="D171" s="192"/>
      <c r="E171" s="192"/>
      <c r="F171" s="192"/>
      <c r="G171" s="192"/>
      <c r="H171" s="20"/>
      <c r="I171" s="126"/>
      <c r="J171" s="126"/>
      <c r="K171" s="209">
        <f t="shared" si="1"/>
        <v>0</v>
      </c>
      <c r="L171" s="212"/>
      <c r="M171" s="210"/>
      <c r="N171" s="212"/>
      <c r="O171" s="212"/>
      <c r="P171" s="213"/>
      <c r="Q171" s="212"/>
      <c r="R171" s="212"/>
      <c r="S171" s="212"/>
      <c r="T171" s="212"/>
      <c r="U171" s="213"/>
      <c r="V171" s="212"/>
      <c r="W171" s="212"/>
      <c r="X171" s="212"/>
      <c r="Y171" s="212"/>
      <c r="Z171" s="213"/>
      <c r="AA171" s="212"/>
      <c r="AB171" s="209"/>
      <c r="AC171" s="209"/>
      <c r="AD171" s="209"/>
      <c r="AE171" s="212"/>
      <c r="AF171" s="212"/>
      <c r="AH171" s="20"/>
      <c r="AI171" s="126"/>
      <c r="AJ171" s="126"/>
      <c r="AK171" s="209"/>
      <c r="AL171" s="212"/>
      <c r="AM171" s="212"/>
      <c r="AN171" s="212"/>
      <c r="AO171" s="212"/>
      <c r="AP171" s="213"/>
      <c r="AQ171" s="212"/>
      <c r="AR171" s="212"/>
      <c r="AS171" s="212"/>
      <c r="AT171" s="212"/>
      <c r="AU171" s="213"/>
      <c r="AV171" s="212"/>
      <c r="AW171" s="212"/>
      <c r="AX171" s="212"/>
      <c r="AY171" s="212"/>
      <c r="AZ171" s="213"/>
      <c r="BA171" s="212"/>
      <c r="BB171" s="212"/>
      <c r="BC171" s="209"/>
      <c r="BD171" s="209"/>
      <c r="BE171" s="212"/>
      <c r="BF171" s="212"/>
      <c r="BM171" s="224"/>
      <c r="BN171" s="224"/>
      <c r="BO171" s="225"/>
    </row>
    <row r="172" ht="15.75" hidden="1" spans="4:67">
      <c r="D172" s="192"/>
      <c r="E172" s="192"/>
      <c r="F172" s="192"/>
      <c r="G172" s="192"/>
      <c r="H172" s="227"/>
      <c r="I172" s="126"/>
      <c r="J172" s="126"/>
      <c r="K172" s="209">
        <f t="shared" si="1"/>
        <v>0</v>
      </c>
      <c r="L172" s="212"/>
      <c r="M172" s="210"/>
      <c r="N172" s="212"/>
      <c r="O172" s="212"/>
      <c r="P172" s="213"/>
      <c r="Q172" s="212"/>
      <c r="R172" s="212"/>
      <c r="S172" s="212"/>
      <c r="T172" s="212"/>
      <c r="U172" s="213"/>
      <c r="V172" s="212"/>
      <c r="W172" s="212"/>
      <c r="X172" s="212"/>
      <c r="Y172" s="212"/>
      <c r="Z172" s="213"/>
      <c r="AA172" s="212"/>
      <c r="AB172" s="209"/>
      <c r="AC172" s="209"/>
      <c r="AD172" s="209"/>
      <c r="AE172" s="212"/>
      <c r="AF172" s="212"/>
      <c r="AH172" s="227"/>
      <c r="AI172" s="126"/>
      <c r="AJ172" s="126"/>
      <c r="AK172" s="209"/>
      <c r="AL172" s="212"/>
      <c r="AM172" s="212"/>
      <c r="AN172" s="212"/>
      <c r="AO172" s="212"/>
      <c r="AP172" s="213"/>
      <c r="AQ172" s="212"/>
      <c r="AR172" s="212"/>
      <c r="AS172" s="212"/>
      <c r="AT172" s="212"/>
      <c r="AU172" s="213"/>
      <c r="AV172" s="212"/>
      <c r="AW172" s="212"/>
      <c r="AX172" s="212"/>
      <c r="AY172" s="212"/>
      <c r="AZ172" s="213"/>
      <c r="BA172" s="212"/>
      <c r="BB172" s="212"/>
      <c r="BC172" s="209"/>
      <c r="BD172" s="209"/>
      <c r="BE172" s="212"/>
      <c r="BF172" s="212"/>
      <c r="BM172" s="224"/>
      <c r="BN172" s="224"/>
      <c r="BO172" s="225"/>
    </row>
    <row r="173" ht="15.75" hidden="1" spans="4:67">
      <c r="D173" s="192"/>
      <c r="E173" s="192"/>
      <c r="F173" s="192"/>
      <c r="G173" s="192"/>
      <c r="H173" s="124"/>
      <c r="I173" s="126"/>
      <c r="J173" s="126"/>
      <c r="K173" s="209">
        <f t="shared" si="1"/>
        <v>0</v>
      </c>
      <c r="L173" s="235"/>
      <c r="M173" s="210"/>
      <c r="N173" s="235"/>
      <c r="O173" s="235"/>
      <c r="P173" s="235"/>
      <c r="Q173" s="235"/>
      <c r="R173" s="235"/>
      <c r="S173" s="235"/>
      <c r="T173" s="235"/>
      <c r="U173" s="235"/>
      <c r="V173" s="235"/>
      <c r="W173" s="235"/>
      <c r="X173" s="235"/>
      <c r="Y173" s="235"/>
      <c r="Z173" s="235"/>
      <c r="AA173" s="235"/>
      <c r="AB173" s="240"/>
      <c r="AC173" s="209"/>
      <c r="AD173" s="240"/>
      <c r="AE173" s="235"/>
      <c r="AF173" s="235"/>
      <c r="AH173" s="124"/>
      <c r="AI173" s="126"/>
      <c r="AJ173" s="126"/>
      <c r="AK173" s="209"/>
      <c r="AL173" s="235"/>
      <c r="AM173" s="235"/>
      <c r="AN173" s="235"/>
      <c r="AO173" s="235"/>
      <c r="AP173" s="235"/>
      <c r="AQ173" s="235"/>
      <c r="AR173" s="235"/>
      <c r="AS173" s="235"/>
      <c r="AT173" s="235"/>
      <c r="AU173" s="235"/>
      <c r="AV173" s="235"/>
      <c r="AW173" s="235"/>
      <c r="AX173" s="235"/>
      <c r="AY173" s="235"/>
      <c r="AZ173" s="235"/>
      <c r="BA173" s="235"/>
      <c r="BB173" s="235"/>
      <c r="BC173" s="240"/>
      <c r="BD173" s="240"/>
      <c r="BE173" s="235"/>
      <c r="BF173" s="235"/>
      <c r="BM173" s="247"/>
      <c r="BN173" s="247"/>
      <c r="BO173" s="248"/>
    </row>
    <row r="174" ht="15.75" hidden="1" spans="4:67">
      <c r="D174" s="192"/>
      <c r="E174" s="192"/>
      <c r="F174" s="192"/>
      <c r="G174" s="192"/>
      <c r="H174" s="20"/>
      <c r="I174" s="138"/>
      <c r="J174" s="138"/>
      <c r="K174" s="209">
        <f t="shared" si="1"/>
        <v>0</v>
      </c>
      <c r="L174" s="212"/>
      <c r="M174" s="210"/>
      <c r="N174" s="212"/>
      <c r="O174" s="212"/>
      <c r="P174" s="213"/>
      <c r="Q174" s="212"/>
      <c r="R174" s="212"/>
      <c r="S174" s="212"/>
      <c r="T174" s="212"/>
      <c r="U174" s="213"/>
      <c r="V174" s="212"/>
      <c r="W174" s="212"/>
      <c r="X174" s="212"/>
      <c r="Y174" s="212"/>
      <c r="Z174" s="213"/>
      <c r="AA174" s="212"/>
      <c r="AB174" s="209"/>
      <c r="AC174" s="209"/>
      <c r="AD174" s="209"/>
      <c r="AE174" s="212"/>
      <c r="AF174" s="212"/>
      <c r="AH174" s="20"/>
      <c r="AI174" s="138"/>
      <c r="AJ174" s="138"/>
      <c r="AK174" s="209"/>
      <c r="AL174" s="212"/>
      <c r="AM174" s="212"/>
      <c r="AN174" s="212"/>
      <c r="AO174" s="212"/>
      <c r="AP174" s="213"/>
      <c r="AQ174" s="212"/>
      <c r="AR174" s="212"/>
      <c r="AS174" s="212"/>
      <c r="AT174" s="212"/>
      <c r="AU174" s="213"/>
      <c r="AV174" s="212"/>
      <c r="AW174" s="212"/>
      <c r="AX174" s="212"/>
      <c r="AY174" s="212"/>
      <c r="AZ174" s="213"/>
      <c r="BA174" s="212"/>
      <c r="BB174" s="212"/>
      <c r="BC174" s="209"/>
      <c r="BD174" s="209"/>
      <c r="BE174" s="212"/>
      <c r="BF174" s="212"/>
      <c r="BM174" s="224"/>
      <c r="BN174" s="224"/>
      <c r="BO174" s="225"/>
    </row>
    <row r="175" ht="15.75" hidden="1" spans="4:67">
      <c r="D175" s="192"/>
      <c r="E175" s="192"/>
      <c r="F175" s="192"/>
      <c r="G175" s="192"/>
      <c r="H175" s="20"/>
      <c r="I175" s="126"/>
      <c r="J175" s="126"/>
      <c r="K175" s="209">
        <f t="shared" si="1"/>
        <v>0</v>
      </c>
      <c r="L175" s="212"/>
      <c r="M175" s="210"/>
      <c r="N175" s="212"/>
      <c r="O175" s="212"/>
      <c r="P175" s="213"/>
      <c r="Q175" s="212"/>
      <c r="R175" s="212"/>
      <c r="S175" s="212"/>
      <c r="T175" s="212"/>
      <c r="U175" s="213"/>
      <c r="V175" s="212"/>
      <c r="W175" s="212"/>
      <c r="X175" s="212"/>
      <c r="Y175" s="212"/>
      <c r="Z175" s="213"/>
      <c r="AA175" s="212"/>
      <c r="AB175" s="209"/>
      <c r="AC175" s="209"/>
      <c r="AD175" s="209"/>
      <c r="AE175" s="212"/>
      <c r="AF175" s="212"/>
      <c r="AH175" s="20"/>
      <c r="AI175" s="126"/>
      <c r="AJ175" s="126"/>
      <c r="AK175" s="209"/>
      <c r="AL175" s="212"/>
      <c r="AM175" s="212"/>
      <c r="AN175" s="212"/>
      <c r="AO175" s="212"/>
      <c r="AP175" s="213"/>
      <c r="AQ175" s="212"/>
      <c r="AR175" s="212"/>
      <c r="AS175" s="212"/>
      <c r="AT175" s="212"/>
      <c r="AU175" s="213"/>
      <c r="AV175" s="212"/>
      <c r="AW175" s="212"/>
      <c r="AX175" s="212"/>
      <c r="AY175" s="212"/>
      <c r="AZ175" s="213"/>
      <c r="BA175" s="212"/>
      <c r="BB175" s="212"/>
      <c r="BC175" s="209"/>
      <c r="BD175" s="209"/>
      <c r="BE175" s="212"/>
      <c r="BF175" s="212"/>
      <c r="BM175" s="224"/>
      <c r="BN175" s="224"/>
      <c r="BO175" s="225"/>
    </row>
    <row r="176" ht="15.75" hidden="1" spans="4:67">
      <c r="D176" s="192"/>
      <c r="E176" s="192"/>
      <c r="F176" s="192"/>
      <c r="G176" s="192"/>
      <c r="H176" s="20"/>
      <c r="I176" s="126"/>
      <c r="J176" s="126"/>
      <c r="K176" s="209">
        <f t="shared" si="1"/>
        <v>0</v>
      </c>
      <c r="L176" s="212"/>
      <c r="M176" s="210"/>
      <c r="N176" s="212"/>
      <c r="O176" s="212"/>
      <c r="P176" s="213"/>
      <c r="Q176" s="212"/>
      <c r="R176" s="212"/>
      <c r="S176" s="212"/>
      <c r="T176" s="212"/>
      <c r="U176" s="213"/>
      <c r="V176" s="212"/>
      <c r="W176" s="212"/>
      <c r="X176" s="212"/>
      <c r="Y176" s="212"/>
      <c r="Z176" s="213"/>
      <c r="AA176" s="212"/>
      <c r="AB176" s="209"/>
      <c r="AC176" s="209"/>
      <c r="AD176" s="209"/>
      <c r="AE176" s="212"/>
      <c r="AF176" s="212"/>
      <c r="AH176" s="20"/>
      <c r="AI176" s="126"/>
      <c r="AJ176" s="126"/>
      <c r="AK176" s="209"/>
      <c r="AL176" s="212"/>
      <c r="AM176" s="212"/>
      <c r="AN176" s="212"/>
      <c r="AO176" s="212"/>
      <c r="AP176" s="213"/>
      <c r="AQ176" s="212"/>
      <c r="AR176" s="212"/>
      <c r="AS176" s="212"/>
      <c r="AT176" s="212"/>
      <c r="AU176" s="213"/>
      <c r="AV176" s="212"/>
      <c r="AW176" s="212"/>
      <c r="AX176" s="212"/>
      <c r="AY176" s="212"/>
      <c r="AZ176" s="213"/>
      <c r="BA176" s="212"/>
      <c r="BB176" s="212"/>
      <c r="BC176" s="209"/>
      <c r="BD176" s="209"/>
      <c r="BE176" s="212"/>
      <c r="BF176" s="212"/>
      <c r="BM176" s="224"/>
      <c r="BN176" s="224"/>
      <c r="BO176" s="225"/>
    </row>
    <row r="177" ht="15.75" hidden="1" spans="4:67">
      <c r="D177" s="192"/>
      <c r="E177" s="192"/>
      <c r="F177" s="192"/>
      <c r="G177" s="192"/>
      <c r="H177" s="20"/>
      <c r="I177" s="126"/>
      <c r="J177" s="126"/>
      <c r="K177" s="209">
        <f t="shared" si="1"/>
        <v>0</v>
      </c>
      <c r="L177" s="212"/>
      <c r="M177" s="210"/>
      <c r="N177" s="212"/>
      <c r="O177" s="212"/>
      <c r="P177" s="213"/>
      <c r="Q177" s="212"/>
      <c r="R177" s="212"/>
      <c r="S177" s="212"/>
      <c r="T177" s="212"/>
      <c r="U177" s="213"/>
      <c r="V177" s="212"/>
      <c r="W177" s="212"/>
      <c r="X177" s="212"/>
      <c r="Y177" s="212"/>
      <c r="Z177" s="213"/>
      <c r="AA177" s="212"/>
      <c r="AB177" s="209"/>
      <c r="AC177" s="209"/>
      <c r="AD177" s="209"/>
      <c r="AE177" s="212"/>
      <c r="AF177" s="212"/>
      <c r="AH177" s="20"/>
      <c r="AI177" s="126"/>
      <c r="AJ177" s="126"/>
      <c r="AK177" s="209"/>
      <c r="AL177" s="212"/>
      <c r="AM177" s="212"/>
      <c r="AN177" s="212"/>
      <c r="AO177" s="212"/>
      <c r="AP177" s="213"/>
      <c r="AQ177" s="212"/>
      <c r="AR177" s="212"/>
      <c r="AS177" s="212"/>
      <c r="AT177" s="212"/>
      <c r="AU177" s="213"/>
      <c r="AV177" s="212"/>
      <c r="AW177" s="212"/>
      <c r="AX177" s="212"/>
      <c r="AY177" s="212"/>
      <c r="AZ177" s="213"/>
      <c r="BA177" s="212"/>
      <c r="BB177" s="212"/>
      <c r="BC177" s="209"/>
      <c r="BD177" s="209"/>
      <c r="BE177" s="212"/>
      <c r="BF177" s="212"/>
      <c r="BM177" s="224"/>
      <c r="BN177" s="224"/>
      <c r="BO177" s="225"/>
    </row>
    <row r="178" ht="15.75" hidden="1" spans="4:67">
      <c r="D178" s="192"/>
      <c r="E178" s="192"/>
      <c r="F178" s="192"/>
      <c r="G178" s="192"/>
      <c r="H178" s="20"/>
      <c r="I178" s="126"/>
      <c r="J178" s="126"/>
      <c r="K178" s="209">
        <f t="shared" si="1"/>
        <v>0</v>
      </c>
      <c r="L178" s="212"/>
      <c r="M178" s="210"/>
      <c r="N178" s="212"/>
      <c r="O178" s="212"/>
      <c r="P178" s="213"/>
      <c r="Q178" s="212"/>
      <c r="R178" s="212"/>
      <c r="S178" s="212"/>
      <c r="T178" s="212"/>
      <c r="U178" s="213"/>
      <c r="V178" s="212"/>
      <c r="W178" s="212"/>
      <c r="X178" s="212"/>
      <c r="Y178" s="212"/>
      <c r="Z178" s="213"/>
      <c r="AA178" s="212"/>
      <c r="AB178" s="209"/>
      <c r="AC178" s="209"/>
      <c r="AD178" s="209"/>
      <c r="AE178" s="212"/>
      <c r="AF178" s="212"/>
      <c r="AH178" s="20"/>
      <c r="AI178" s="126"/>
      <c r="AJ178" s="126"/>
      <c r="AK178" s="209"/>
      <c r="AL178" s="212"/>
      <c r="AM178" s="212"/>
      <c r="AN178" s="212"/>
      <c r="AO178" s="212"/>
      <c r="AP178" s="213"/>
      <c r="AQ178" s="212"/>
      <c r="AR178" s="212"/>
      <c r="AS178" s="212"/>
      <c r="AT178" s="212"/>
      <c r="AU178" s="213"/>
      <c r="AV178" s="212"/>
      <c r="AW178" s="212"/>
      <c r="AX178" s="212"/>
      <c r="AY178" s="212"/>
      <c r="AZ178" s="213"/>
      <c r="BA178" s="212"/>
      <c r="BB178" s="212"/>
      <c r="BC178" s="209"/>
      <c r="BD178" s="209"/>
      <c r="BE178" s="212"/>
      <c r="BF178" s="212"/>
      <c r="BM178" s="224"/>
      <c r="BN178" s="224"/>
      <c r="BO178" s="225"/>
    </row>
    <row r="179" ht="15.75" hidden="1" spans="4:67">
      <c r="D179" s="192"/>
      <c r="E179" s="192"/>
      <c r="F179" s="192"/>
      <c r="G179" s="192"/>
      <c r="H179" s="230"/>
      <c r="I179" s="126"/>
      <c r="J179" s="236"/>
      <c r="K179" s="209">
        <f t="shared" si="1"/>
        <v>0</v>
      </c>
      <c r="L179" s="237"/>
      <c r="M179" s="210"/>
      <c r="N179" s="237"/>
      <c r="O179" s="237"/>
      <c r="P179" s="238"/>
      <c r="Q179" s="237"/>
      <c r="R179" s="237"/>
      <c r="S179" s="237"/>
      <c r="T179" s="237"/>
      <c r="U179" s="238"/>
      <c r="V179" s="237"/>
      <c r="W179" s="237"/>
      <c r="X179" s="237"/>
      <c r="Y179" s="237"/>
      <c r="Z179" s="238"/>
      <c r="AA179" s="237"/>
      <c r="AB179" s="209"/>
      <c r="AC179" s="209"/>
      <c r="AD179" s="241"/>
      <c r="AE179" s="237"/>
      <c r="AF179" s="237"/>
      <c r="AH179" s="230"/>
      <c r="AI179" s="126"/>
      <c r="AJ179" s="236"/>
      <c r="AK179" s="241">
        <f t="shared" si="0"/>
        <v>0</v>
      </c>
      <c r="AL179" s="237"/>
      <c r="AM179" s="237"/>
      <c r="AN179" s="237"/>
      <c r="AO179" s="237"/>
      <c r="AP179" s="238"/>
      <c r="AQ179" s="237"/>
      <c r="AR179" s="237"/>
      <c r="AS179" s="237"/>
      <c r="AT179" s="237"/>
      <c r="AU179" s="238"/>
      <c r="AV179" s="237"/>
      <c r="AW179" s="237"/>
      <c r="AX179" s="237"/>
      <c r="AY179" s="237"/>
      <c r="AZ179" s="238"/>
      <c r="BA179" s="237"/>
      <c r="BB179" s="237"/>
      <c r="BC179" s="241"/>
      <c r="BD179" s="241"/>
      <c r="BE179" s="237"/>
      <c r="BF179" s="237"/>
      <c r="BM179" s="224"/>
      <c r="BN179" s="224"/>
      <c r="BO179" s="225"/>
    </row>
    <row r="180" hidden="1" spans="4:67">
      <c r="D180" s="192"/>
      <c r="E180" s="192"/>
      <c r="F180" s="192"/>
      <c r="G180" s="192"/>
      <c r="H180" s="231" t="s">
        <v>487</v>
      </c>
      <c r="I180" s="231"/>
      <c r="J180" s="231"/>
      <c r="K180" s="231"/>
      <c r="M180" s="239"/>
      <c r="AH180" s="231" t="s">
        <v>488</v>
      </c>
      <c r="AI180" s="231"/>
      <c r="AJ180" s="231"/>
      <c r="AK180" s="231"/>
      <c r="BM180" s="222"/>
      <c r="BN180" s="222"/>
      <c r="BO180" s="223"/>
    </row>
    <row r="181" hidden="1" spans="4:67">
      <c r="D181" s="192"/>
      <c r="E181" s="192"/>
      <c r="F181" s="192"/>
      <c r="G181" s="192"/>
      <c r="M181" s="239"/>
      <c r="BM181" s="222"/>
      <c r="BN181" s="222"/>
      <c r="BO181" s="223"/>
    </row>
    <row r="182" hidden="1" spans="34:37">
      <c r="AH182" s="242"/>
      <c r="AI182" s="242"/>
      <c r="AJ182" s="242"/>
      <c r="AK182" s="242"/>
    </row>
    <row r="183" hidden="1" spans="34:37">
      <c r="AH183" s="242"/>
      <c r="AI183" s="242"/>
      <c r="AJ183" s="242"/>
      <c r="AK183" s="242"/>
    </row>
    <row r="184" hidden="1" spans="34:37">
      <c r="AH184" s="242"/>
      <c r="AI184" s="242"/>
      <c r="AJ184" s="242"/>
      <c r="AK184" s="242"/>
    </row>
    <row r="185" hidden="1" spans="34:37">
      <c r="AH185" s="242"/>
      <c r="AI185" s="242"/>
      <c r="AJ185" s="242"/>
      <c r="AK185" s="242"/>
    </row>
    <row r="186" hidden="1" spans="8:37">
      <c r="H186" s="187" t="s">
        <v>489</v>
      </c>
      <c r="AH186" s="242"/>
      <c r="AI186" s="242"/>
      <c r="AJ186" s="242"/>
      <c r="AK186" s="242"/>
    </row>
    <row r="187" ht="24" hidden="1" spans="8:32">
      <c r="H187" s="35" t="s">
        <v>490</v>
      </c>
      <c r="I187" s="35" t="s">
        <v>491</v>
      </c>
      <c r="J187" s="15" t="s">
        <v>8</v>
      </c>
      <c r="K187" s="16" t="s">
        <v>10</v>
      </c>
      <c r="L187" s="202" t="s">
        <v>33</v>
      </c>
      <c r="M187" s="203" t="s">
        <v>51</v>
      </c>
      <c r="N187" s="204" t="s">
        <v>83</v>
      </c>
      <c r="O187" s="204" t="s">
        <v>106</v>
      </c>
      <c r="P187" s="205" t="s">
        <v>126</v>
      </c>
      <c r="Q187" s="204" t="s">
        <v>154</v>
      </c>
      <c r="R187" s="204" t="s">
        <v>180</v>
      </c>
      <c r="S187" s="204" t="s">
        <v>206</v>
      </c>
      <c r="T187" s="204" t="s">
        <v>246</v>
      </c>
      <c r="U187" s="205" t="s">
        <v>262</v>
      </c>
      <c r="V187" s="204" t="s">
        <v>288</v>
      </c>
      <c r="W187" s="204" t="s">
        <v>328</v>
      </c>
      <c r="X187" s="204" t="s">
        <v>345</v>
      </c>
      <c r="Y187" s="204" t="s">
        <v>363</v>
      </c>
      <c r="Z187" s="216" t="s">
        <v>387</v>
      </c>
      <c r="AA187" s="204" t="s">
        <v>406</v>
      </c>
      <c r="AB187" s="204" t="s">
        <v>422</v>
      </c>
      <c r="AC187" s="217" t="s">
        <v>439</v>
      </c>
      <c r="AD187" s="204" t="s">
        <v>444</v>
      </c>
      <c r="AE187" s="204" t="s">
        <v>446</v>
      </c>
      <c r="AF187" s="204" t="s">
        <v>449</v>
      </c>
    </row>
    <row r="188" hidden="1" spans="8:32"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</row>
    <row r="189" hidden="1" spans="8:32">
      <c r="H189" s="35" t="s">
        <v>492</v>
      </c>
      <c r="I189" s="35">
        <v>1</v>
      </c>
      <c r="J189" s="35">
        <v>0</v>
      </c>
      <c r="K189" s="35">
        <v>22119.4</v>
      </c>
      <c r="L189" s="35">
        <v>0</v>
      </c>
      <c r="M189" s="35">
        <v>141</v>
      </c>
      <c r="N189" s="35">
        <v>50</v>
      </c>
      <c r="O189" s="35">
        <v>1379</v>
      </c>
      <c r="P189" s="35">
        <v>660</v>
      </c>
      <c r="Q189" s="35">
        <v>956</v>
      </c>
      <c r="R189" s="35">
        <v>700</v>
      </c>
      <c r="S189" s="35">
        <v>580.2</v>
      </c>
      <c r="T189" s="35">
        <v>0</v>
      </c>
      <c r="U189" s="35">
        <v>180</v>
      </c>
      <c r="V189" s="35">
        <v>4600</v>
      </c>
      <c r="W189" s="35">
        <v>380.6</v>
      </c>
      <c r="X189" s="35">
        <v>1138</v>
      </c>
      <c r="Y189" s="35">
        <v>3752.6</v>
      </c>
      <c r="Z189" s="35">
        <v>4660.5</v>
      </c>
      <c r="AA189" s="35">
        <v>232.5</v>
      </c>
      <c r="AB189" s="35">
        <v>2709</v>
      </c>
      <c r="AC189" s="35">
        <v>0</v>
      </c>
      <c r="AD189" s="35">
        <v>0</v>
      </c>
      <c r="AE189" s="35">
        <v>0</v>
      </c>
      <c r="AF189" s="35">
        <v>0</v>
      </c>
    </row>
    <row r="190" hidden="1" spans="8:32">
      <c r="H190" s="35" t="s">
        <v>493</v>
      </c>
      <c r="I190" s="35">
        <v>2</v>
      </c>
      <c r="J190" s="35">
        <v>0</v>
      </c>
      <c r="K190" s="35">
        <v>21700.4</v>
      </c>
      <c r="L190" s="35">
        <v>0</v>
      </c>
      <c r="M190" s="35">
        <v>141</v>
      </c>
      <c r="N190" s="35">
        <v>50</v>
      </c>
      <c r="O190" s="35">
        <v>1379</v>
      </c>
      <c r="P190" s="35">
        <v>660</v>
      </c>
      <c r="Q190" s="35">
        <v>821</v>
      </c>
      <c r="R190" s="35">
        <v>700</v>
      </c>
      <c r="S190" s="35">
        <v>580.2</v>
      </c>
      <c r="T190" s="35">
        <v>0</v>
      </c>
      <c r="U190" s="35">
        <v>180</v>
      </c>
      <c r="V190" s="35">
        <v>4600</v>
      </c>
      <c r="W190" s="35">
        <v>380.6</v>
      </c>
      <c r="X190" s="35">
        <v>1138</v>
      </c>
      <c r="Y190" s="35">
        <v>3542.6</v>
      </c>
      <c r="Z190" s="35">
        <v>4590.5</v>
      </c>
      <c r="AA190" s="35">
        <v>228.5</v>
      </c>
      <c r="AB190" s="35">
        <v>2709</v>
      </c>
      <c r="AC190" s="35">
        <v>0</v>
      </c>
      <c r="AD190" s="35">
        <v>0</v>
      </c>
      <c r="AE190" s="35">
        <v>0</v>
      </c>
      <c r="AF190" s="35">
        <v>0</v>
      </c>
    </row>
    <row r="191" hidden="1" spans="8:32">
      <c r="H191" s="35" t="s">
        <v>494</v>
      </c>
      <c r="I191" s="35">
        <v>3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5">
        <v>0</v>
      </c>
      <c r="U191" s="35">
        <v>0</v>
      </c>
      <c r="V191" s="35">
        <v>0</v>
      </c>
      <c r="W191" s="35">
        <v>0</v>
      </c>
      <c r="X191" s="35">
        <v>0</v>
      </c>
      <c r="Y191" s="35">
        <v>0</v>
      </c>
      <c r="Z191" s="35">
        <v>0</v>
      </c>
      <c r="AA191" s="35">
        <v>0</v>
      </c>
      <c r="AB191" s="35">
        <v>0</v>
      </c>
      <c r="AC191" s="35">
        <v>0</v>
      </c>
      <c r="AD191" s="35">
        <v>0</v>
      </c>
      <c r="AE191" s="35"/>
      <c r="AF191" s="35"/>
    </row>
    <row r="192" hidden="1" spans="8:32">
      <c r="H192" s="35" t="s">
        <v>495</v>
      </c>
      <c r="I192" s="35">
        <v>4</v>
      </c>
      <c r="J192" s="35">
        <v>0</v>
      </c>
      <c r="K192" s="35">
        <v>5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5">
        <v>0</v>
      </c>
      <c r="U192" s="35">
        <v>0</v>
      </c>
      <c r="V192" s="35">
        <v>5</v>
      </c>
      <c r="W192" s="35">
        <v>0</v>
      </c>
      <c r="X192" s="35">
        <v>0</v>
      </c>
      <c r="Y192" s="35">
        <v>0</v>
      </c>
      <c r="Z192" s="35">
        <v>0</v>
      </c>
      <c r="AA192" s="35">
        <v>0</v>
      </c>
      <c r="AB192" s="35">
        <v>0</v>
      </c>
      <c r="AC192" s="35">
        <v>0</v>
      </c>
      <c r="AD192" s="35">
        <v>0</v>
      </c>
      <c r="AE192" s="35"/>
      <c r="AF192" s="35"/>
    </row>
    <row r="193" hidden="1" spans="8:32">
      <c r="H193" s="35" t="s">
        <v>496</v>
      </c>
      <c r="I193" s="35">
        <v>5</v>
      </c>
      <c r="J193" s="35">
        <v>0</v>
      </c>
      <c r="K193" s="35">
        <v>660</v>
      </c>
      <c r="L193" s="35">
        <v>0</v>
      </c>
      <c r="M193" s="35">
        <v>0</v>
      </c>
      <c r="N193" s="35">
        <v>0</v>
      </c>
      <c r="O193" s="35">
        <v>150</v>
      </c>
      <c r="P193" s="35">
        <v>0</v>
      </c>
      <c r="Q193" s="35">
        <v>0</v>
      </c>
      <c r="R193" s="35">
        <v>0</v>
      </c>
      <c r="S193" s="35">
        <v>0</v>
      </c>
      <c r="T193" s="35">
        <v>0</v>
      </c>
      <c r="U193" s="35">
        <v>0</v>
      </c>
      <c r="V193" s="35">
        <v>0</v>
      </c>
      <c r="W193" s="35">
        <v>230</v>
      </c>
      <c r="X193" s="35">
        <v>0</v>
      </c>
      <c r="Y193" s="35">
        <v>230</v>
      </c>
      <c r="Z193" s="35">
        <v>50</v>
      </c>
      <c r="AA193" s="35">
        <v>0</v>
      </c>
      <c r="AB193" s="35">
        <v>0</v>
      </c>
      <c r="AC193" s="35">
        <v>0</v>
      </c>
      <c r="AD193" s="35">
        <v>0</v>
      </c>
      <c r="AE193" s="35"/>
      <c r="AF193" s="35"/>
    </row>
    <row r="194" hidden="1" spans="8:32">
      <c r="H194" s="35" t="s">
        <v>497</v>
      </c>
      <c r="I194" s="35">
        <v>6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0</v>
      </c>
      <c r="S194" s="35">
        <v>0</v>
      </c>
      <c r="T194" s="35">
        <v>0</v>
      </c>
      <c r="U194" s="35">
        <v>0</v>
      </c>
      <c r="V194" s="35">
        <v>0</v>
      </c>
      <c r="W194" s="35">
        <v>0</v>
      </c>
      <c r="X194" s="35">
        <v>0</v>
      </c>
      <c r="Y194" s="35">
        <v>0</v>
      </c>
      <c r="Z194" s="35">
        <v>0</v>
      </c>
      <c r="AA194" s="35">
        <v>0</v>
      </c>
      <c r="AB194" s="35">
        <v>0</v>
      </c>
      <c r="AC194" s="35">
        <v>0</v>
      </c>
      <c r="AD194" s="35">
        <v>0</v>
      </c>
      <c r="AE194" s="35"/>
      <c r="AF194" s="35"/>
    </row>
    <row r="195" hidden="1" spans="8:32">
      <c r="H195" s="35" t="s">
        <v>498</v>
      </c>
      <c r="I195" s="35">
        <v>7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35">
        <v>0</v>
      </c>
      <c r="P195" s="35">
        <v>0</v>
      </c>
      <c r="Q195" s="35">
        <v>0</v>
      </c>
      <c r="R195" s="35">
        <v>0</v>
      </c>
      <c r="S195" s="35">
        <v>0</v>
      </c>
      <c r="T195" s="35">
        <v>0</v>
      </c>
      <c r="U195" s="35">
        <v>0</v>
      </c>
      <c r="V195" s="35">
        <v>0</v>
      </c>
      <c r="W195" s="35">
        <v>0</v>
      </c>
      <c r="X195" s="35">
        <v>0</v>
      </c>
      <c r="Y195" s="35">
        <v>0</v>
      </c>
      <c r="Z195" s="35">
        <v>0</v>
      </c>
      <c r="AA195" s="35">
        <v>0</v>
      </c>
      <c r="AB195" s="35">
        <v>0</v>
      </c>
      <c r="AC195" s="35">
        <v>0</v>
      </c>
      <c r="AD195" s="35">
        <v>0</v>
      </c>
      <c r="AE195" s="35"/>
      <c r="AF195" s="35"/>
    </row>
    <row r="196" hidden="1" spans="8:32">
      <c r="H196" s="35" t="s">
        <v>499</v>
      </c>
      <c r="I196" s="35">
        <v>8</v>
      </c>
      <c r="J196" s="35">
        <v>0</v>
      </c>
      <c r="K196" s="35">
        <v>6740</v>
      </c>
      <c r="L196" s="35">
        <v>0</v>
      </c>
      <c r="M196" s="35">
        <v>0</v>
      </c>
      <c r="N196" s="35">
        <v>0</v>
      </c>
      <c r="O196" s="35">
        <v>0</v>
      </c>
      <c r="P196" s="35">
        <v>240</v>
      </c>
      <c r="Q196" s="35">
        <v>0</v>
      </c>
      <c r="R196" s="35">
        <v>0</v>
      </c>
      <c r="S196" s="35">
        <v>0</v>
      </c>
      <c r="T196" s="35">
        <v>0</v>
      </c>
      <c r="U196" s="35">
        <v>0</v>
      </c>
      <c r="V196" s="35">
        <v>0</v>
      </c>
      <c r="W196" s="35">
        <v>0</v>
      </c>
      <c r="X196" s="35">
        <v>0</v>
      </c>
      <c r="Y196" s="35">
        <v>500</v>
      </c>
      <c r="Z196" s="35">
        <v>4260</v>
      </c>
      <c r="AA196" s="35">
        <v>0</v>
      </c>
      <c r="AB196" s="35">
        <v>1740</v>
      </c>
      <c r="AC196" s="35">
        <v>0</v>
      </c>
      <c r="AD196" s="35">
        <v>0</v>
      </c>
      <c r="AE196" s="35"/>
      <c r="AF196" s="35"/>
    </row>
    <row r="197" hidden="1" spans="8:32">
      <c r="H197" s="35" t="s">
        <v>500</v>
      </c>
      <c r="I197" s="35">
        <v>9</v>
      </c>
      <c r="J197" s="35">
        <v>0</v>
      </c>
      <c r="K197" s="35">
        <v>0</v>
      </c>
      <c r="L197" s="35">
        <v>0</v>
      </c>
      <c r="M197" s="35">
        <v>0</v>
      </c>
      <c r="N197" s="35">
        <v>0</v>
      </c>
      <c r="O197" s="35">
        <v>0</v>
      </c>
      <c r="P197" s="35">
        <v>0</v>
      </c>
      <c r="Q197" s="35">
        <v>0</v>
      </c>
      <c r="R197" s="35">
        <v>0</v>
      </c>
      <c r="S197" s="35">
        <v>0</v>
      </c>
      <c r="T197" s="35">
        <v>0</v>
      </c>
      <c r="U197" s="35">
        <v>0</v>
      </c>
      <c r="V197" s="35">
        <v>0</v>
      </c>
      <c r="W197" s="35">
        <v>0</v>
      </c>
      <c r="X197" s="35">
        <v>0</v>
      </c>
      <c r="Y197" s="35">
        <v>0</v>
      </c>
      <c r="Z197" s="35">
        <v>0</v>
      </c>
      <c r="AA197" s="35">
        <v>0</v>
      </c>
      <c r="AB197" s="35">
        <v>0</v>
      </c>
      <c r="AC197" s="35">
        <v>0</v>
      </c>
      <c r="AD197" s="35">
        <v>0</v>
      </c>
      <c r="AE197" s="35"/>
      <c r="AF197" s="35"/>
    </row>
    <row r="198" hidden="1" spans="8:32">
      <c r="H198" s="35" t="s">
        <v>501</v>
      </c>
      <c r="I198" s="35">
        <v>10</v>
      </c>
      <c r="J198" s="35">
        <v>0</v>
      </c>
      <c r="K198" s="35">
        <v>6910.1</v>
      </c>
      <c r="L198" s="35">
        <v>0</v>
      </c>
      <c r="M198" s="35">
        <v>41</v>
      </c>
      <c r="N198" s="35">
        <v>50</v>
      </c>
      <c r="O198" s="35">
        <v>179</v>
      </c>
      <c r="P198" s="35">
        <v>300</v>
      </c>
      <c r="Q198" s="35">
        <v>821</v>
      </c>
      <c r="R198" s="35">
        <v>0</v>
      </c>
      <c r="S198" s="35">
        <v>580.2</v>
      </c>
      <c r="T198" s="35">
        <v>0</v>
      </c>
      <c r="U198" s="35">
        <v>180</v>
      </c>
      <c r="V198" s="35">
        <v>2850</v>
      </c>
      <c r="W198" s="35">
        <v>19.5</v>
      </c>
      <c r="X198" s="35">
        <v>0</v>
      </c>
      <c r="Y198" s="35">
        <v>1464.4</v>
      </c>
      <c r="Z198" s="35">
        <v>80</v>
      </c>
      <c r="AA198" s="35">
        <v>0</v>
      </c>
      <c r="AB198" s="35">
        <v>345</v>
      </c>
      <c r="AC198" s="35">
        <v>0</v>
      </c>
      <c r="AD198" s="35">
        <v>0</v>
      </c>
      <c r="AE198" s="35"/>
      <c r="AF198" s="35"/>
    </row>
    <row r="199" hidden="1" spans="8:32">
      <c r="H199" s="35" t="s">
        <v>502</v>
      </c>
      <c r="I199" s="35">
        <v>11</v>
      </c>
      <c r="J199" s="35">
        <v>0</v>
      </c>
      <c r="K199" s="35">
        <v>0</v>
      </c>
      <c r="L199" s="35">
        <v>0</v>
      </c>
      <c r="M199" s="35">
        <v>0</v>
      </c>
      <c r="N199" s="35">
        <v>0</v>
      </c>
      <c r="O199" s="35">
        <v>0</v>
      </c>
      <c r="P199" s="35">
        <v>0</v>
      </c>
      <c r="Q199" s="35">
        <v>0</v>
      </c>
      <c r="R199" s="35">
        <v>0</v>
      </c>
      <c r="S199" s="35">
        <v>0</v>
      </c>
      <c r="T199" s="35">
        <v>0</v>
      </c>
      <c r="U199" s="35">
        <v>0</v>
      </c>
      <c r="V199" s="35">
        <v>0</v>
      </c>
      <c r="W199" s="35">
        <v>0</v>
      </c>
      <c r="X199" s="35">
        <v>0</v>
      </c>
      <c r="Y199" s="35">
        <v>0</v>
      </c>
      <c r="Z199" s="35">
        <v>0</v>
      </c>
      <c r="AA199" s="35">
        <v>0</v>
      </c>
      <c r="AB199" s="35">
        <v>0</v>
      </c>
      <c r="AC199" s="35">
        <v>0</v>
      </c>
      <c r="AD199" s="35">
        <v>0</v>
      </c>
      <c r="AE199" s="35"/>
      <c r="AF199" s="35"/>
    </row>
    <row r="200" hidden="1" spans="8:32">
      <c r="H200" s="35" t="s">
        <v>503</v>
      </c>
      <c r="I200" s="35">
        <v>12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35">
        <v>0</v>
      </c>
      <c r="P200" s="35">
        <v>0</v>
      </c>
      <c r="Q200" s="35">
        <v>0</v>
      </c>
      <c r="R200" s="35">
        <v>0</v>
      </c>
      <c r="S200" s="35">
        <v>0</v>
      </c>
      <c r="T200" s="35">
        <v>0</v>
      </c>
      <c r="U200" s="35">
        <v>0</v>
      </c>
      <c r="V200" s="35">
        <v>0</v>
      </c>
      <c r="W200" s="35">
        <v>0</v>
      </c>
      <c r="X200" s="35">
        <v>0</v>
      </c>
      <c r="Y200" s="35">
        <v>0</v>
      </c>
      <c r="Z200" s="35">
        <v>0</v>
      </c>
      <c r="AA200" s="35">
        <v>0</v>
      </c>
      <c r="AB200" s="35">
        <v>0</v>
      </c>
      <c r="AC200" s="35">
        <v>0</v>
      </c>
      <c r="AD200" s="35">
        <v>0</v>
      </c>
      <c r="AE200" s="35"/>
      <c r="AF200" s="35"/>
    </row>
    <row r="201" hidden="1" spans="8:32">
      <c r="H201" s="35" t="s">
        <v>504</v>
      </c>
      <c r="I201" s="35">
        <v>13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5">
        <v>0</v>
      </c>
      <c r="U201" s="35">
        <v>0</v>
      </c>
      <c r="V201" s="35">
        <v>0</v>
      </c>
      <c r="W201" s="35">
        <v>0</v>
      </c>
      <c r="X201" s="35">
        <v>0</v>
      </c>
      <c r="Y201" s="35">
        <v>0</v>
      </c>
      <c r="Z201" s="35">
        <v>0</v>
      </c>
      <c r="AA201" s="35">
        <v>0</v>
      </c>
      <c r="AB201" s="35">
        <v>0</v>
      </c>
      <c r="AC201" s="35">
        <v>0</v>
      </c>
      <c r="AD201" s="35">
        <v>0</v>
      </c>
      <c r="AE201" s="35"/>
      <c r="AF201" s="35"/>
    </row>
    <row r="202" hidden="1" spans="8:32">
      <c r="H202" s="35" t="s">
        <v>505</v>
      </c>
      <c r="I202" s="35">
        <v>14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0</v>
      </c>
      <c r="Q202" s="35">
        <v>0</v>
      </c>
      <c r="R202" s="35">
        <v>0</v>
      </c>
      <c r="S202" s="35">
        <v>0</v>
      </c>
      <c r="T202" s="35">
        <v>0</v>
      </c>
      <c r="U202" s="35">
        <v>0</v>
      </c>
      <c r="V202" s="35">
        <v>0</v>
      </c>
      <c r="W202" s="35">
        <v>0</v>
      </c>
      <c r="X202" s="35">
        <v>0</v>
      </c>
      <c r="Y202" s="35">
        <v>0</v>
      </c>
      <c r="Z202" s="35">
        <v>0</v>
      </c>
      <c r="AA202" s="35">
        <v>0</v>
      </c>
      <c r="AB202" s="35">
        <v>0</v>
      </c>
      <c r="AC202" s="35">
        <v>0</v>
      </c>
      <c r="AD202" s="35">
        <v>0</v>
      </c>
      <c r="AE202" s="35"/>
      <c r="AF202" s="35"/>
    </row>
    <row r="203" hidden="1" spans="8:32">
      <c r="H203" s="35" t="s">
        <v>506</v>
      </c>
      <c r="I203" s="35">
        <v>15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0</v>
      </c>
      <c r="P203" s="35">
        <v>0</v>
      </c>
      <c r="Q203" s="35">
        <v>0</v>
      </c>
      <c r="R203" s="35">
        <v>0</v>
      </c>
      <c r="S203" s="35">
        <v>0</v>
      </c>
      <c r="T203" s="35">
        <v>0</v>
      </c>
      <c r="U203" s="35">
        <v>0</v>
      </c>
      <c r="V203" s="35">
        <v>0</v>
      </c>
      <c r="W203" s="35">
        <v>0</v>
      </c>
      <c r="X203" s="35">
        <v>0</v>
      </c>
      <c r="Y203" s="35">
        <v>0</v>
      </c>
      <c r="Z203" s="35">
        <v>0</v>
      </c>
      <c r="AA203" s="35">
        <v>0</v>
      </c>
      <c r="AB203" s="35">
        <v>0</v>
      </c>
      <c r="AC203" s="35">
        <v>0</v>
      </c>
      <c r="AD203" s="35">
        <v>0</v>
      </c>
      <c r="AE203" s="35"/>
      <c r="AF203" s="35"/>
    </row>
    <row r="204" hidden="1" spans="8:32">
      <c r="H204" s="35" t="s">
        <v>507</v>
      </c>
      <c r="I204" s="35">
        <v>16</v>
      </c>
      <c r="J204" s="35">
        <v>0</v>
      </c>
      <c r="K204" s="35">
        <v>0</v>
      </c>
      <c r="L204" s="35">
        <v>0</v>
      </c>
      <c r="M204" s="35">
        <v>0</v>
      </c>
      <c r="N204" s="35">
        <v>0</v>
      </c>
      <c r="O204" s="35">
        <v>0</v>
      </c>
      <c r="P204" s="35">
        <v>0</v>
      </c>
      <c r="Q204" s="35">
        <v>0</v>
      </c>
      <c r="R204" s="35">
        <v>0</v>
      </c>
      <c r="S204" s="35">
        <v>0</v>
      </c>
      <c r="T204" s="35">
        <v>0</v>
      </c>
      <c r="U204" s="35">
        <v>0</v>
      </c>
      <c r="V204" s="35">
        <v>0</v>
      </c>
      <c r="W204" s="35">
        <v>0</v>
      </c>
      <c r="X204" s="35">
        <v>0</v>
      </c>
      <c r="Y204" s="35">
        <v>0</v>
      </c>
      <c r="Z204" s="35">
        <v>0</v>
      </c>
      <c r="AA204" s="35">
        <v>0</v>
      </c>
      <c r="AB204" s="35">
        <v>0</v>
      </c>
      <c r="AC204" s="35">
        <v>0</v>
      </c>
      <c r="AD204" s="35">
        <v>0</v>
      </c>
      <c r="AE204" s="35"/>
      <c r="AF204" s="35"/>
    </row>
    <row r="205" hidden="1" spans="8:32">
      <c r="H205" s="35" t="s">
        <v>508</v>
      </c>
      <c r="I205" s="35">
        <v>17</v>
      </c>
      <c r="J205" s="35">
        <v>0</v>
      </c>
      <c r="K205" s="35">
        <v>0</v>
      </c>
      <c r="L205" s="35">
        <v>0</v>
      </c>
      <c r="M205" s="35">
        <v>0</v>
      </c>
      <c r="N205" s="35">
        <v>0</v>
      </c>
      <c r="O205" s="35">
        <v>0</v>
      </c>
      <c r="P205" s="35">
        <v>0</v>
      </c>
      <c r="Q205" s="35">
        <v>0</v>
      </c>
      <c r="R205" s="35">
        <v>0</v>
      </c>
      <c r="S205" s="35">
        <v>0</v>
      </c>
      <c r="T205" s="35">
        <v>0</v>
      </c>
      <c r="U205" s="35">
        <v>0</v>
      </c>
      <c r="V205" s="35">
        <v>0</v>
      </c>
      <c r="W205" s="35">
        <v>0</v>
      </c>
      <c r="X205" s="35">
        <v>0</v>
      </c>
      <c r="Y205" s="35">
        <v>0</v>
      </c>
      <c r="Z205" s="35">
        <v>0</v>
      </c>
      <c r="AA205" s="35">
        <v>0</v>
      </c>
      <c r="AB205" s="35">
        <v>0</v>
      </c>
      <c r="AC205" s="35">
        <v>0</v>
      </c>
      <c r="AD205" s="35">
        <v>0</v>
      </c>
      <c r="AE205" s="35"/>
      <c r="AF205" s="35"/>
    </row>
    <row r="206" hidden="1" spans="8:32">
      <c r="H206" s="35" t="s">
        <v>509</v>
      </c>
      <c r="I206" s="35">
        <v>18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5">
        <v>0</v>
      </c>
      <c r="P206" s="35">
        <v>0</v>
      </c>
      <c r="Q206" s="35">
        <v>0</v>
      </c>
      <c r="R206" s="35">
        <v>0</v>
      </c>
      <c r="S206" s="35">
        <v>0</v>
      </c>
      <c r="T206" s="35">
        <v>0</v>
      </c>
      <c r="U206" s="35">
        <v>0</v>
      </c>
      <c r="V206" s="35">
        <v>0</v>
      </c>
      <c r="W206" s="35">
        <v>0</v>
      </c>
      <c r="X206" s="35">
        <v>0</v>
      </c>
      <c r="Y206" s="35">
        <v>0</v>
      </c>
      <c r="Z206" s="35">
        <v>0</v>
      </c>
      <c r="AA206" s="35">
        <v>0</v>
      </c>
      <c r="AB206" s="35">
        <v>0</v>
      </c>
      <c r="AC206" s="35">
        <v>0</v>
      </c>
      <c r="AD206" s="35">
        <v>0</v>
      </c>
      <c r="AE206" s="35"/>
      <c r="AF206" s="35"/>
    </row>
    <row r="207" hidden="1" spans="8:32">
      <c r="H207" s="35" t="s">
        <v>510</v>
      </c>
      <c r="I207" s="35">
        <v>19</v>
      </c>
      <c r="J207" s="35">
        <v>0</v>
      </c>
      <c r="K207" s="35">
        <v>0</v>
      </c>
      <c r="L207" s="35">
        <v>0</v>
      </c>
      <c r="M207" s="35">
        <v>0</v>
      </c>
      <c r="N207" s="35">
        <v>0</v>
      </c>
      <c r="O207" s="35">
        <v>0</v>
      </c>
      <c r="P207" s="35">
        <v>0</v>
      </c>
      <c r="Q207" s="35">
        <v>0</v>
      </c>
      <c r="R207" s="35">
        <v>0</v>
      </c>
      <c r="S207" s="35">
        <v>0</v>
      </c>
      <c r="T207" s="35">
        <v>0</v>
      </c>
      <c r="U207" s="35">
        <v>0</v>
      </c>
      <c r="V207" s="35">
        <v>0</v>
      </c>
      <c r="W207" s="35">
        <v>0</v>
      </c>
      <c r="X207" s="35">
        <v>0</v>
      </c>
      <c r="Y207" s="35">
        <v>0</v>
      </c>
      <c r="Z207" s="35">
        <v>0</v>
      </c>
      <c r="AA207" s="35">
        <v>0</v>
      </c>
      <c r="AB207" s="35">
        <v>0</v>
      </c>
      <c r="AC207" s="35">
        <v>0</v>
      </c>
      <c r="AD207" s="35">
        <v>0</v>
      </c>
      <c r="AE207" s="35"/>
      <c r="AF207" s="35"/>
    </row>
    <row r="208" hidden="1" spans="8:32">
      <c r="H208" s="35" t="s">
        <v>511</v>
      </c>
      <c r="I208" s="35">
        <v>20</v>
      </c>
      <c r="J208" s="35">
        <v>0</v>
      </c>
      <c r="K208" s="35">
        <v>0</v>
      </c>
      <c r="L208" s="35">
        <v>0</v>
      </c>
      <c r="M208" s="35">
        <v>0</v>
      </c>
      <c r="N208" s="35">
        <v>0</v>
      </c>
      <c r="O208" s="35">
        <v>0</v>
      </c>
      <c r="P208" s="35">
        <v>0</v>
      </c>
      <c r="Q208" s="35">
        <v>0</v>
      </c>
      <c r="R208" s="35">
        <v>0</v>
      </c>
      <c r="S208" s="35">
        <v>0</v>
      </c>
      <c r="T208" s="35">
        <v>0</v>
      </c>
      <c r="U208" s="35">
        <v>0</v>
      </c>
      <c r="V208" s="35">
        <v>0</v>
      </c>
      <c r="W208" s="35">
        <v>0</v>
      </c>
      <c r="X208" s="35">
        <v>0</v>
      </c>
      <c r="Y208" s="35">
        <v>0</v>
      </c>
      <c r="Z208" s="35">
        <v>0</v>
      </c>
      <c r="AA208" s="35">
        <v>0</v>
      </c>
      <c r="AB208" s="35">
        <v>0</v>
      </c>
      <c r="AC208" s="35">
        <v>0</v>
      </c>
      <c r="AD208" s="35">
        <v>0</v>
      </c>
      <c r="AE208" s="35"/>
      <c r="AF208" s="35"/>
    </row>
    <row r="209" hidden="1" spans="8:32">
      <c r="H209" s="35" t="s">
        <v>512</v>
      </c>
      <c r="I209" s="35">
        <v>21</v>
      </c>
      <c r="J209" s="35">
        <v>0</v>
      </c>
      <c r="K209" s="35">
        <v>100</v>
      </c>
      <c r="L209" s="35">
        <v>0</v>
      </c>
      <c r="M209" s="35">
        <v>0</v>
      </c>
      <c r="N209" s="35">
        <v>0</v>
      </c>
      <c r="O209" s="35">
        <v>0</v>
      </c>
      <c r="P209" s="35">
        <v>0</v>
      </c>
      <c r="Q209" s="35">
        <v>0</v>
      </c>
      <c r="R209" s="35">
        <v>0</v>
      </c>
      <c r="S209" s="35">
        <v>0</v>
      </c>
      <c r="T209" s="35">
        <v>0</v>
      </c>
      <c r="U209" s="35">
        <v>0</v>
      </c>
      <c r="V209" s="35">
        <v>0</v>
      </c>
      <c r="W209" s="35">
        <v>0</v>
      </c>
      <c r="X209" s="35">
        <v>0</v>
      </c>
      <c r="Y209" s="35">
        <v>0</v>
      </c>
      <c r="Z209" s="35">
        <v>100</v>
      </c>
      <c r="AA209" s="35">
        <v>0</v>
      </c>
      <c r="AB209" s="35">
        <v>0</v>
      </c>
      <c r="AC209" s="35">
        <v>0</v>
      </c>
      <c r="AD209" s="35">
        <v>0</v>
      </c>
      <c r="AE209" s="35"/>
      <c r="AF209" s="35"/>
    </row>
    <row r="210" hidden="1" spans="8:32">
      <c r="H210" s="35" t="s">
        <v>513</v>
      </c>
      <c r="I210" s="35">
        <v>22</v>
      </c>
      <c r="J210" s="35">
        <v>0</v>
      </c>
      <c r="K210" s="35">
        <v>120</v>
      </c>
      <c r="L210" s="35">
        <v>0</v>
      </c>
      <c r="M210" s="35">
        <v>0</v>
      </c>
      <c r="N210" s="35">
        <v>0</v>
      </c>
      <c r="O210" s="35">
        <v>0</v>
      </c>
      <c r="P210" s="35">
        <v>120</v>
      </c>
      <c r="Q210" s="35">
        <v>0</v>
      </c>
      <c r="R210" s="35">
        <v>0</v>
      </c>
      <c r="S210" s="35">
        <v>0</v>
      </c>
      <c r="T210" s="35">
        <v>0</v>
      </c>
      <c r="U210" s="35">
        <v>0</v>
      </c>
      <c r="V210" s="35">
        <v>0</v>
      </c>
      <c r="W210" s="35">
        <v>0</v>
      </c>
      <c r="X210" s="35">
        <v>0</v>
      </c>
      <c r="Y210" s="35">
        <v>0</v>
      </c>
      <c r="Z210" s="35">
        <v>0</v>
      </c>
      <c r="AA210" s="35">
        <v>0</v>
      </c>
      <c r="AB210" s="35">
        <v>0</v>
      </c>
      <c r="AC210" s="35">
        <v>0</v>
      </c>
      <c r="AD210" s="35">
        <v>0</v>
      </c>
      <c r="AE210" s="35"/>
      <c r="AF210" s="35"/>
    </row>
    <row r="211" hidden="1" spans="8:32">
      <c r="H211" s="35" t="s">
        <v>514</v>
      </c>
      <c r="I211" s="35">
        <v>23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35">
        <v>0</v>
      </c>
      <c r="P211" s="35">
        <v>0</v>
      </c>
      <c r="Q211" s="35">
        <v>0</v>
      </c>
      <c r="R211" s="35">
        <v>0</v>
      </c>
      <c r="S211" s="35">
        <v>0</v>
      </c>
      <c r="T211" s="35">
        <v>0</v>
      </c>
      <c r="U211" s="35">
        <v>0</v>
      </c>
      <c r="V211" s="35">
        <v>0</v>
      </c>
      <c r="W211" s="35">
        <v>0</v>
      </c>
      <c r="X211" s="35">
        <v>0</v>
      </c>
      <c r="Y211" s="35">
        <v>0</v>
      </c>
      <c r="Z211" s="35">
        <v>0</v>
      </c>
      <c r="AA211" s="35">
        <v>0</v>
      </c>
      <c r="AB211" s="35">
        <v>0</v>
      </c>
      <c r="AC211" s="35">
        <v>0</v>
      </c>
      <c r="AD211" s="35">
        <v>0</v>
      </c>
      <c r="AE211" s="35"/>
      <c r="AF211" s="35"/>
    </row>
    <row r="212" hidden="1" spans="8:32">
      <c r="H212" s="35" t="s">
        <v>515</v>
      </c>
      <c r="I212" s="35">
        <v>24</v>
      </c>
      <c r="J212" s="35">
        <v>0</v>
      </c>
      <c r="K212" s="35">
        <v>0</v>
      </c>
      <c r="L212" s="35">
        <v>0</v>
      </c>
      <c r="M212" s="35">
        <v>0</v>
      </c>
      <c r="N212" s="35">
        <v>0</v>
      </c>
      <c r="O212" s="35">
        <v>0</v>
      </c>
      <c r="P212" s="35">
        <v>0</v>
      </c>
      <c r="Q212" s="35">
        <v>0</v>
      </c>
      <c r="R212" s="35">
        <v>0</v>
      </c>
      <c r="S212" s="35">
        <v>0</v>
      </c>
      <c r="T212" s="35">
        <v>0</v>
      </c>
      <c r="U212" s="35">
        <v>0</v>
      </c>
      <c r="V212" s="35">
        <v>0</v>
      </c>
      <c r="W212" s="35">
        <v>0</v>
      </c>
      <c r="X212" s="35">
        <v>0</v>
      </c>
      <c r="Y212" s="35">
        <v>0</v>
      </c>
      <c r="Z212" s="35">
        <v>0</v>
      </c>
      <c r="AA212" s="35">
        <v>0</v>
      </c>
      <c r="AB212" s="35">
        <v>0</v>
      </c>
      <c r="AC212" s="35">
        <v>0</v>
      </c>
      <c r="AD212" s="35">
        <v>0</v>
      </c>
      <c r="AE212" s="35"/>
      <c r="AF212" s="35"/>
    </row>
    <row r="213" hidden="1" spans="8:32">
      <c r="H213" s="35" t="s">
        <v>516</v>
      </c>
      <c r="I213" s="35">
        <v>25</v>
      </c>
      <c r="J213" s="35">
        <v>0</v>
      </c>
      <c r="K213" s="35">
        <v>0</v>
      </c>
      <c r="L213" s="35">
        <v>0</v>
      </c>
      <c r="M213" s="35">
        <v>0</v>
      </c>
      <c r="N213" s="35">
        <v>0</v>
      </c>
      <c r="O213" s="35">
        <v>0</v>
      </c>
      <c r="P213" s="35">
        <v>0</v>
      </c>
      <c r="Q213" s="35">
        <v>0</v>
      </c>
      <c r="R213" s="35">
        <v>0</v>
      </c>
      <c r="S213" s="35">
        <v>0</v>
      </c>
      <c r="T213" s="35">
        <v>0</v>
      </c>
      <c r="U213" s="35">
        <v>0</v>
      </c>
      <c r="V213" s="35">
        <v>0</v>
      </c>
      <c r="W213" s="35">
        <v>0</v>
      </c>
      <c r="X213" s="35">
        <v>0</v>
      </c>
      <c r="Y213" s="35">
        <v>0</v>
      </c>
      <c r="Z213" s="35">
        <v>0</v>
      </c>
      <c r="AA213" s="35">
        <v>0</v>
      </c>
      <c r="AB213" s="35">
        <v>0</v>
      </c>
      <c r="AC213" s="35">
        <v>0</v>
      </c>
      <c r="AD213" s="35">
        <v>0</v>
      </c>
      <c r="AE213" s="35"/>
      <c r="AF213" s="35"/>
    </row>
    <row r="214" hidden="1" spans="8:32">
      <c r="H214" s="35" t="s">
        <v>517</v>
      </c>
      <c r="I214" s="35">
        <v>26</v>
      </c>
      <c r="J214" s="35">
        <v>0</v>
      </c>
      <c r="K214" s="35">
        <v>0</v>
      </c>
      <c r="L214" s="35">
        <v>0</v>
      </c>
      <c r="M214" s="35">
        <v>0</v>
      </c>
      <c r="N214" s="35">
        <v>0</v>
      </c>
      <c r="O214" s="35">
        <v>0</v>
      </c>
      <c r="P214" s="35">
        <v>0</v>
      </c>
      <c r="Q214" s="35">
        <v>0</v>
      </c>
      <c r="R214" s="35">
        <v>0</v>
      </c>
      <c r="S214" s="35">
        <v>0</v>
      </c>
      <c r="T214" s="35">
        <v>0</v>
      </c>
      <c r="U214" s="35">
        <v>0</v>
      </c>
      <c r="V214" s="35">
        <v>0</v>
      </c>
      <c r="W214" s="35">
        <v>0</v>
      </c>
      <c r="X214" s="35">
        <v>0</v>
      </c>
      <c r="Y214" s="35">
        <v>0</v>
      </c>
      <c r="Z214" s="35">
        <v>0</v>
      </c>
      <c r="AA214" s="35">
        <v>0</v>
      </c>
      <c r="AB214" s="35">
        <v>0</v>
      </c>
      <c r="AC214" s="35">
        <v>0</v>
      </c>
      <c r="AD214" s="35">
        <v>0</v>
      </c>
      <c r="AE214" s="35"/>
      <c r="AF214" s="35"/>
    </row>
    <row r="215" hidden="1" spans="8:32">
      <c r="H215" s="35" t="s">
        <v>518</v>
      </c>
      <c r="I215" s="35">
        <v>27</v>
      </c>
      <c r="J215" s="35">
        <v>0</v>
      </c>
      <c r="K215" s="35">
        <v>1190.7</v>
      </c>
      <c r="L215" s="35">
        <v>0</v>
      </c>
      <c r="M215" s="35">
        <v>0</v>
      </c>
      <c r="N215" s="35">
        <v>0</v>
      </c>
      <c r="O215" s="35"/>
      <c r="P215" s="35">
        <v>0</v>
      </c>
      <c r="Q215" s="35">
        <v>0</v>
      </c>
      <c r="R215" s="35">
        <v>0</v>
      </c>
      <c r="S215" s="35">
        <v>0</v>
      </c>
      <c r="T215" s="35">
        <v>0</v>
      </c>
      <c r="U215" s="35">
        <v>0</v>
      </c>
      <c r="V215" s="35">
        <v>0</v>
      </c>
      <c r="W215" s="35">
        <v>0</v>
      </c>
      <c r="X215" s="35">
        <v>0</v>
      </c>
      <c r="Y215" s="35">
        <v>338.2</v>
      </c>
      <c r="Z215" s="35"/>
      <c r="AA215" s="35">
        <v>228.5</v>
      </c>
      <c r="AB215" s="35">
        <v>624</v>
      </c>
      <c r="AC215" s="35">
        <v>0</v>
      </c>
      <c r="AD215" s="35">
        <v>0</v>
      </c>
      <c r="AE215" s="35"/>
      <c r="AF215" s="35"/>
    </row>
    <row r="216" hidden="1" spans="8:32">
      <c r="H216" s="35" t="s">
        <v>519</v>
      </c>
      <c r="I216" s="35">
        <v>28</v>
      </c>
      <c r="J216" s="35">
        <v>0</v>
      </c>
      <c r="K216" s="35">
        <v>1745</v>
      </c>
      <c r="L216" s="35">
        <v>0</v>
      </c>
      <c r="M216" s="35">
        <v>0</v>
      </c>
      <c r="N216" s="35">
        <v>0</v>
      </c>
      <c r="O216" s="35">
        <v>0</v>
      </c>
      <c r="P216" s="35">
        <v>0</v>
      </c>
      <c r="Q216" s="35">
        <v>0</v>
      </c>
      <c r="R216" s="35">
        <v>0</v>
      </c>
      <c r="S216" s="35">
        <v>0</v>
      </c>
      <c r="T216" s="35">
        <v>0</v>
      </c>
      <c r="U216" s="35">
        <v>0</v>
      </c>
      <c r="V216" s="35">
        <v>1745</v>
      </c>
      <c r="W216" s="35">
        <v>0</v>
      </c>
      <c r="X216" s="35">
        <v>0</v>
      </c>
      <c r="Y216" s="35">
        <v>0</v>
      </c>
      <c r="Z216" s="35">
        <v>0</v>
      </c>
      <c r="AA216" s="35">
        <v>0</v>
      </c>
      <c r="AB216" s="35">
        <v>0</v>
      </c>
      <c r="AC216" s="35">
        <v>0</v>
      </c>
      <c r="AD216" s="35">
        <v>0</v>
      </c>
      <c r="AE216" s="35"/>
      <c r="AF216" s="35"/>
    </row>
    <row r="217" hidden="1" spans="8:32">
      <c r="H217" s="35" t="s">
        <v>520</v>
      </c>
      <c r="I217" s="35">
        <v>29</v>
      </c>
      <c r="J217" s="35">
        <v>0</v>
      </c>
      <c r="K217" s="35">
        <v>0</v>
      </c>
      <c r="L217" s="35">
        <v>0</v>
      </c>
      <c r="M217" s="35">
        <v>0</v>
      </c>
      <c r="N217" s="35">
        <v>0</v>
      </c>
      <c r="O217" s="35">
        <v>0</v>
      </c>
      <c r="P217" s="35">
        <v>0</v>
      </c>
      <c r="Q217" s="35">
        <v>0</v>
      </c>
      <c r="R217" s="35">
        <v>0</v>
      </c>
      <c r="S217" s="35">
        <v>0</v>
      </c>
      <c r="T217" s="35">
        <v>0</v>
      </c>
      <c r="U217" s="35">
        <v>0</v>
      </c>
      <c r="V217" s="35">
        <v>0</v>
      </c>
      <c r="W217" s="35">
        <v>0</v>
      </c>
      <c r="X217" s="35">
        <v>0</v>
      </c>
      <c r="Y217" s="35">
        <v>0</v>
      </c>
      <c r="Z217" s="35">
        <v>0</v>
      </c>
      <c r="AA217" s="35">
        <v>0</v>
      </c>
      <c r="AB217" s="35">
        <v>0</v>
      </c>
      <c r="AC217" s="35">
        <v>0</v>
      </c>
      <c r="AD217" s="35">
        <v>0</v>
      </c>
      <c r="AE217" s="35"/>
      <c r="AF217" s="35"/>
    </row>
    <row r="218" hidden="1" spans="8:32">
      <c r="H218" s="35" t="s">
        <v>521</v>
      </c>
      <c r="I218" s="35">
        <v>30</v>
      </c>
      <c r="J218" s="35">
        <v>0</v>
      </c>
      <c r="K218" s="35">
        <v>0</v>
      </c>
      <c r="L218" s="35">
        <v>0</v>
      </c>
      <c r="M218" s="35">
        <v>0</v>
      </c>
      <c r="N218" s="35">
        <v>0</v>
      </c>
      <c r="O218" s="35">
        <v>0</v>
      </c>
      <c r="P218" s="35">
        <v>0</v>
      </c>
      <c r="Q218" s="35">
        <v>0</v>
      </c>
      <c r="R218" s="35">
        <v>0</v>
      </c>
      <c r="S218" s="35">
        <v>0</v>
      </c>
      <c r="T218" s="35">
        <v>0</v>
      </c>
      <c r="U218" s="35">
        <v>0</v>
      </c>
      <c r="V218" s="35">
        <v>0</v>
      </c>
      <c r="W218" s="35">
        <v>0</v>
      </c>
      <c r="X218" s="35">
        <v>0</v>
      </c>
      <c r="Y218" s="35">
        <v>0</v>
      </c>
      <c r="Z218" s="35">
        <v>0</v>
      </c>
      <c r="AA218" s="35">
        <v>0</v>
      </c>
      <c r="AB218" s="35">
        <v>0</v>
      </c>
      <c r="AC218" s="35">
        <v>0</v>
      </c>
      <c r="AD218" s="35">
        <v>0</v>
      </c>
      <c r="AE218" s="35"/>
      <c r="AF218" s="35"/>
    </row>
    <row r="219" hidden="1" spans="8:32">
      <c r="H219" s="35" t="s">
        <v>522</v>
      </c>
      <c r="I219" s="35">
        <v>31</v>
      </c>
      <c r="J219" s="35">
        <v>0</v>
      </c>
      <c r="K219" s="35">
        <v>0</v>
      </c>
      <c r="L219" s="35">
        <v>0</v>
      </c>
      <c r="M219" s="35">
        <v>0</v>
      </c>
      <c r="N219" s="35">
        <v>0</v>
      </c>
      <c r="O219" s="35">
        <v>0</v>
      </c>
      <c r="P219" s="35">
        <v>0</v>
      </c>
      <c r="Q219" s="35">
        <v>0</v>
      </c>
      <c r="R219" s="35">
        <v>0</v>
      </c>
      <c r="S219" s="35">
        <v>0</v>
      </c>
      <c r="T219" s="35">
        <v>0</v>
      </c>
      <c r="U219" s="35">
        <v>0</v>
      </c>
      <c r="V219" s="35">
        <v>0</v>
      </c>
      <c r="W219" s="35">
        <v>0</v>
      </c>
      <c r="X219" s="35">
        <v>0</v>
      </c>
      <c r="Y219" s="35">
        <v>0</v>
      </c>
      <c r="Z219" s="35">
        <v>0</v>
      </c>
      <c r="AA219" s="35">
        <v>0</v>
      </c>
      <c r="AB219" s="35">
        <v>0</v>
      </c>
      <c r="AC219" s="35">
        <v>0</v>
      </c>
      <c r="AD219" s="35">
        <v>0</v>
      </c>
      <c r="AE219" s="35"/>
      <c r="AF219" s="35"/>
    </row>
    <row r="220" hidden="1" spans="8:32">
      <c r="H220" s="35" t="s">
        <v>523</v>
      </c>
      <c r="I220" s="35">
        <v>32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35">
        <v>0</v>
      </c>
      <c r="P220" s="35">
        <v>0</v>
      </c>
      <c r="Q220" s="35">
        <v>0</v>
      </c>
      <c r="R220" s="35">
        <v>0</v>
      </c>
      <c r="S220" s="35">
        <v>0</v>
      </c>
      <c r="T220" s="35">
        <v>0</v>
      </c>
      <c r="U220" s="35">
        <v>0</v>
      </c>
      <c r="V220" s="35">
        <v>0</v>
      </c>
      <c r="W220" s="35">
        <v>0</v>
      </c>
      <c r="X220" s="35">
        <v>0</v>
      </c>
      <c r="Y220" s="35">
        <v>0</v>
      </c>
      <c r="Z220" s="35">
        <v>0</v>
      </c>
      <c r="AA220" s="35">
        <v>0</v>
      </c>
      <c r="AB220" s="35">
        <v>0</v>
      </c>
      <c r="AC220" s="35">
        <v>0</v>
      </c>
      <c r="AD220" s="35">
        <v>0</v>
      </c>
      <c r="AE220" s="35"/>
      <c r="AF220" s="35"/>
    </row>
    <row r="221" hidden="1" spans="8:32">
      <c r="H221" s="35" t="s">
        <v>524</v>
      </c>
      <c r="I221" s="35">
        <v>33</v>
      </c>
      <c r="J221" s="35">
        <v>0</v>
      </c>
      <c r="K221" s="35">
        <v>1200</v>
      </c>
      <c r="L221" s="35">
        <v>0</v>
      </c>
      <c r="M221" s="35">
        <v>100</v>
      </c>
      <c r="N221" s="35">
        <v>0</v>
      </c>
      <c r="O221" s="35">
        <v>400</v>
      </c>
      <c r="P221" s="35">
        <v>0</v>
      </c>
      <c r="Q221" s="35">
        <v>0</v>
      </c>
      <c r="R221" s="35">
        <v>700</v>
      </c>
      <c r="S221" s="35">
        <v>0</v>
      </c>
      <c r="T221" s="35">
        <v>0</v>
      </c>
      <c r="U221" s="35">
        <v>0</v>
      </c>
      <c r="V221" s="35">
        <v>0</v>
      </c>
      <c r="W221" s="35">
        <v>0</v>
      </c>
      <c r="X221" s="35">
        <v>0</v>
      </c>
      <c r="Y221" s="35">
        <v>0</v>
      </c>
      <c r="Z221" s="35">
        <v>0</v>
      </c>
      <c r="AA221" s="35">
        <v>0</v>
      </c>
      <c r="AB221" s="35">
        <v>0</v>
      </c>
      <c r="AC221" s="35">
        <v>0</v>
      </c>
      <c r="AD221" s="35">
        <v>0</v>
      </c>
      <c r="AE221" s="35"/>
      <c r="AF221" s="35"/>
    </row>
    <row r="222" hidden="1" spans="8:32">
      <c r="H222" s="35" t="s">
        <v>525</v>
      </c>
      <c r="I222" s="35">
        <v>34</v>
      </c>
      <c r="J222" s="35">
        <v>0</v>
      </c>
      <c r="K222" s="35">
        <v>0</v>
      </c>
      <c r="L222" s="35">
        <v>0</v>
      </c>
      <c r="M222" s="35">
        <v>0</v>
      </c>
      <c r="N222" s="35">
        <v>0</v>
      </c>
      <c r="O222" s="35">
        <v>0</v>
      </c>
      <c r="P222" s="35">
        <v>0</v>
      </c>
      <c r="Q222" s="35">
        <v>0</v>
      </c>
      <c r="R222" s="35">
        <v>0</v>
      </c>
      <c r="S222" s="35">
        <v>0</v>
      </c>
      <c r="T222" s="35">
        <v>0</v>
      </c>
      <c r="U222" s="35">
        <v>0</v>
      </c>
      <c r="V222" s="35">
        <v>0</v>
      </c>
      <c r="W222" s="35">
        <v>0</v>
      </c>
      <c r="X222" s="35">
        <v>0</v>
      </c>
      <c r="Y222" s="35">
        <v>0</v>
      </c>
      <c r="Z222" s="35">
        <v>0</v>
      </c>
      <c r="AA222" s="35">
        <v>0</v>
      </c>
      <c r="AB222" s="35">
        <v>0</v>
      </c>
      <c r="AC222" s="35">
        <v>0</v>
      </c>
      <c r="AD222" s="35">
        <v>0</v>
      </c>
      <c r="AE222" s="35"/>
      <c r="AF222" s="35"/>
    </row>
    <row r="223" hidden="1" spans="8:32">
      <c r="H223" s="35" t="s">
        <v>526</v>
      </c>
      <c r="I223" s="35">
        <v>35</v>
      </c>
      <c r="J223" s="35">
        <v>0</v>
      </c>
      <c r="K223" s="35">
        <v>0</v>
      </c>
      <c r="L223" s="35">
        <v>0</v>
      </c>
      <c r="M223" s="35">
        <v>0</v>
      </c>
      <c r="N223" s="35">
        <v>0</v>
      </c>
      <c r="O223" s="35">
        <v>0</v>
      </c>
      <c r="P223" s="35">
        <v>0</v>
      </c>
      <c r="Q223" s="35">
        <v>0</v>
      </c>
      <c r="R223" s="35">
        <v>0</v>
      </c>
      <c r="S223" s="35">
        <v>0</v>
      </c>
      <c r="T223" s="35">
        <v>0</v>
      </c>
      <c r="U223" s="35">
        <v>0</v>
      </c>
      <c r="V223" s="35">
        <v>0</v>
      </c>
      <c r="W223" s="35">
        <v>0</v>
      </c>
      <c r="X223" s="35">
        <v>0</v>
      </c>
      <c r="Y223" s="35">
        <v>0</v>
      </c>
      <c r="Z223" s="35">
        <v>0</v>
      </c>
      <c r="AA223" s="35">
        <v>0</v>
      </c>
      <c r="AB223" s="35">
        <v>0</v>
      </c>
      <c r="AC223" s="35">
        <v>0</v>
      </c>
      <c r="AD223" s="35">
        <v>0</v>
      </c>
      <c r="AE223" s="35"/>
      <c r="AF223" s="35"/>
    </row>
    <row r="224" hidden="1" spans="8:32">
      <c r="H224" s="35" t="s">
        <v>527</v>
      </c>
      <c r="I224" s="35">
        <v>36</v>
      </c>
      <c r="J224" s="35">
        <v>0</v>
      </c>
      <c r="K224" s="35">
        <v>0</v>
      </c>
      <c r="L224" s="35">
        <v>0</v>
      </c>
      <c r="M224" s="35">
        <v>0</v>
      </c>
      <c r="N224" s="35">
        <v>0</v>
      </c>
      <c r="O224" s="35">
        <v>0</v>
      </c>
      <c r="P224" s="35">
        <v>0</v>
      </c>
      <c r="Q224" s="35">
        <v>0</v>
      </c>
      <c r="R224" s="35">
        <v>0</v>
      </c>
      <c r="S224" s="35">
        <v>0</v>
      </c>
      <c r="T224" s="35">
        <v>0</v>
      </c>
      <c r="U224" s="35">
        <v>0</v>
      </c>
      <c r="V224" s="35">
        <v>0</v>
      </c>
      <c r="W224" s="35">
        <v>0</v>
      </c>
      <c r="X224" s="35">
        <v>0</v>
      </c>
      <c r="Y224" s="35">
        <v>0</v>
      </c>
      <c r="Z224" s="35">
        <v>0</v>
      </c>
      <c r="AA224" s="35">
        <v>0</v>
      </c>
      <c r="AB224" s="35">
        <v>0</v>
      </c>
      <c r="AC224" s="35">
        <v>0</v>
      </c>
      <c r="AD224" s="35">
        <v>0</v>
      </c>
      <c r="AE224" s="35"/>
      <c r="AF224" s="35"/>
    </row>
    <row r="225" hidden="1" spans="8:32">
      <c r="H225" s="35" t="s">
        <v>528</v>
      </c>
      <c r="I225" s="35">
        <v>37</v>
      </c>
      <c r="J225" s="35">
        <v>0</v>
      </c>
      <c r="K225" s="35">
        <v>0</v>
      </c>
      <c r="L225" s="35">
        <v>0</v>
      </c>
      <c r="M225" s="35">
        <v>0</v>
      </c>
      <c r="N225" s="35">
        <v>0</v>
      </c>
      <c r="O225" s="35">
        <v>0</v>
      </c>
      <c r="P225" s="35">
        <v>0</v>
      </c>
      <c r="Q225" s="35">
        <v>0</v>
      </c>
      <c r="R225" s="35">
        <v>0</v>
      </c>
      <c r="S225" s="35">
        <v>0</v>
      </c>
      <c r="T225" s="35">
        <v>0</v>
      </c>
      <c r="U225" s="35">
        <v>0</v>
      </c>
      <c r="V225" s="35">
        <v>0</v>
      </c>
      <c r="W225" s="35">
        <v>0</v>
      </c>
      <c r="X225" s="35">
        <v>0</v>
      </c>
      <c r="Y225" s="35">
        <v>0</v>
      </c>
      <c r="Z225" s="35">
        <v>0</v>
      </c>
      <c r="AA225" s="35">
        <v>0</v>
      </c>
      <c r="AB225" s="35">
        <v>0</v>
      </c>
      <c r="AC225" s="35">
        <v>0</v>
      </c>
      <c r="AD225" s="35">
        <v>0</v>
      </c>
      <c r="AE225" s="35"/>
      <c r="AF225" s="35"/>
    </row>
    <row r="226" hidden="1" spans="8:32">
      <c r="H226" s="35" t="s">
        <v>529</v>
      </c>
      <c r="I226" s="35">
        <v>38</v>
      </c>
      <c r="J226" s="35">
        <v>0</v>
      </c>
      <c r="K226" s="35">
        <v>0</v>
      </c>
      <c r="L226" s="35">
        <v>0</v>
      </c>
      <c r="M226" s="35">
        <v>0</v>
      </c>
      <c r="N226" s="35">
        <v>0</v>
      </c>
      <c r="O226" s="35">
        <v>0</v>
      </c>
      <c r="P226" s="35">
        <v>0</v>
      </c>
      <c r="Q226" s="35">
        <v>0</v>
      </c>
      <c r="R226" s="35">
        <v>0</v>
      </c>
      <c r="S226" s="35">
        <v>0</v>
      </c>
      <c r="T226" s="35">
        <v>0</v>
      </c>
      <c r="U226" s="35">
        <v>0</v>
      </c>
      <c r="V226" s="35">
        <v>0</v>
      </c>
      <c r="W226" s="35">
        <v>0</v>
      </c>
      <c r="X226" s="35">
        <v>0</v>
      </c>
      <c r="Y226" s="35">
        <v>0</v>
      </c>
      <c r="Z226" s="35">
        <v>0</v>
      </c>
      <c r="AA226" s="35">
        <v>0</v>
      </c>
      <c r="AB226" s="35">
        <v>0</v>
      </c>
      <c r="AC226" s="35">
        <v>0</v>
      </c>
      <c r="AD226" s="35">
        <v>0</v>
      </c>
      <c r="AE226" s="35"/>
      <c r="AF226" s="35"/>
    </row>
    <row r="227" hidden="1" spans="8:32">
      <c r="H227" s="35" t="s">
        <v>530</v>
      </c>
      <c r="I227" s="35">
        <v>39</v>
      </c>
      <c r="J227" s="35">
        <v>0</v>
      </c>
      <c r="K227" s="35">
        <v>0</v>
      </c>
      <c r="L227" s="35">
        <v>0</v>
      </c>
      <c r="M227" s="35">
        <v>0</v>
      </c>
      <c r="N227" s="35">
        <v>0</v>
      </c>
      <c r="O227" s="35">
        <v>0</v>
      </c>
      <c r="P227" s="35">
        <v>0</v>
      </c>
      <c r="Q227" s="35">
        <v>0</v>
      </c>
      <c r="R227" s="35">
        <v>0</v>
      </c>
      <c r="S227" s="35">
        <v>0</v>
      </c>
      <c r="T227" s="35">
        <v>0</v>
      </c>
      <c r="U227" s="35">
        <v>0</v>
      </c>
      <c r="V227" s="35">
        <v>0</v>
      </c>
      <c r="W227" s="35">
        <v>0</v>
      </c>
      <c r="X227" s="35">
        <v>0</v>
      </c>
      <c r="Y227" s="35">
        <v>0</v>
      </c>
      <c r="Z227" s="35">
        <v>0</v>
      </c>
      <c r="AA227" s="35">
        <v>0</v>
      </c>
      <c r="AB227" s="35">
        <v>0</v>
      </c>
      <c r="AC227" s="35">
        <v>0</v>
      </c>
      <c r="AD227" s="35">
        <v>0</v>
      </c>
      <c r="AE227" s="35"/>
      <c r="AF227" s="35"/>
    </row>
    <row r="228" hidden="1" spans="8:32">
      <c r="H228" s="35" t="s">
        <v>531</v>
      </c>
      <c r="I228" s="35">
        <v>40</v>
      </c>
      <c r="J228" s="35">
        <v>0</v>
      </c>
      <c r="K228" s="35">
        <v>0</v>
      </c>
      <c r="L228" s="35">
        <v>0</v>
      </c>
      <c r="M228" s="35">
        <v>0</v>
      </c>
      <c r="N228" s="35">
        <v>0</v>
      </c>
      <c r="O228" s="35">
        <v>0</v>
      </c>
      <c r="P228" s="35">
        <v>0</v>
      </c>
      <c r="Q228" s="35">
        <v>0</v>
      </c>
      <c r="R228" s="35">
        <v>0</v>
      </c>
      <c r="S228" s="35">
        <v>0</v>
      </c>
      <c r="T228" s="35">
        <v>0</v>
      </c>
      <c r="U228" s="35">
        <v>0</v>
      </c>
      <c r="V228" s="35">
        <v>0</v>
      </c>
      <c r="W228" s="35">
        <v>0</v>
      </c>
      <c r="X228" s="35">
        <v>0</v>
      </c>
      <c r="Y228" s="35">
        <v>0</v>
      </c>
      <c r="Z228" s="35">
        <v>0</v>
      </c>
      <c r="AA228" s="35">
        <v>0</v>
      </c>
      <c r="AB228" s="35">
        <v>0</v>
      </c>
      <c r="AC228" s="35">
        <v>0</v>
      </c>
      <c r="AD228" s="35">
        <v>0</v>
      </c>
      <c r="AE228" s="35"/>
      <c r="AF228" s="35"/>
    </row>
    <row r="229" hidden="1" spans="8:32">
      <c r="H229" s="35" t="s">
        <v>532</v>
      </c>
      <c r="I229" s="35">
        <v>41</v>
      </c>
      <c r="J229" s="35">
        <v>0</v>
      </c>
      <c r="K229" s="35">
        <v>1010.5</v>
      </c>
      <c r="L229" s="35">
        <v>0</v>
      </c>
      <c r="M229" s="35">
        <v>0</v>
      </c>
      <c r="N229" s="35">
        <v>0</v>
      </c>
      <c r="O229" s="35">
        <v>0</v>
      </c>
      <c r="P229" s="35">
        <v>0</v>
      </c>
      <c r="Q229" s="35">
        <v>0</v>
      </c>
      <c r="R229" s="35">
        <v>0</v>
      </c>
      <c r="S229" s="35">
        <v>0</v>
      </c>
      <c r="T229" s="35">
        <v>0</v>
      </c>
      <c r="U229" s="35">
        <v>0</v>
      </c>
      <c r="V229" s="35">
        <v>0</v>
      </c>
      <c r="W229" s="35">
        <v>0</v>
      </c>
      <c r="X229" s="35">
        <v>0</v>
      </c>
      <c r="Y229" s="35">
        <v>1010</v>
      </c>
      <c r="Z229" s="35">
        <v>0.5</v>
      </c>
      <c r="AA229" s="35">
        <v>0</v>
      </c>
      <c r="AB229" s="35">
        <v>0</v>
      </c>
      <c r="AC229" s="35">
        <v>0</v>
      </c>
      <c r="AD229" s="35">
        <v>0</v>
      </c>
      <c r="AE229" s="35"/>
      <c r="AF229" s="35"/>
    </row>
    <row r="230" hidden="1" spans="8:32">
      <c r="H230" s="35" t="s">
        <v>533</v>
      </c>
      <c r="I230" s="35">
        <v>42</v>
      </c>
      <c r="J230" s="35">
        <v>0</v>
      </c>
      <c r="K230" s="35">
        <v>0</v>
      </c>
      <c r="L230" s="35">
        <v>0</v>
      </c>
      <c r="M230" s="35">
        <v>0</v>
      </c>
      <c r="N230" s="35">
        <v>0</v>
      </c>
      <c r="O230" s="35">
        <v>0</v>
      </c>
      <c r="P230" s="35">
        <v>0</v>
      </c>
      <c r="Q230" s="35">
        <v>0</v>
      </c>
      <c r="R230" s="35">
        <v>0</v>
      </c>
      <c r="S230" s="35">
        <v>0</v>
      </c>
      <c r="T230" s="35">
        <v>0</v>
      </c>
      <c r="U230" s="35">
        <v>0</v>
      </c>
      <c r="V230" s="35">
        <v>0</v>
      </c>
      <c r="W230" s="35">
        <v>0</v>
      </c>
      <c r="X230" s="35">
        <v>0</v>
      </c>
      <c r="Y230" s="35">
        <v>0</v>
      </c>
      <c r="Z230" s="35">
        <v>0</v>
      </c>
      <c r="AA230" s="35">
        <v>0</v>
      </c>
      <c r="AB230" s="35">
        <v>0</v>
      </c>
      <c r="AC230" s="35">
        <v>0</v>
      </c>
      <c r="AD230" s="35">
        <v>0</v>
      </c>
      <c r="AE230" s="35"/>
      <c r="AF230" s="35"/>
    </row>
    <row r="231" hidden="1" spans="8:32">
      <c r="H231" s="35" t="s">
        <v>534</v>
      </c>
      <c r="I231" s="35">
        <v>43</v>
      </c>
      <c r="J231" s="35">
        <v>0</v>
      </c>
      <c r="K231" s="35">
        <v>0</v>
      </c>
      <c r="L231" s="35">
        <v>0</v>
      </c>
      <c r="M231" s="35">
        <v>0</v>
      </c>
      <c r="N231" s="35">
        <v>0</v>
      </c>
      <c r="O231" s="35">
        <v>0</v>
      </c>
      <c r="P231" s="35">
        <v>0</v>
      </c>
      <c r="Q231" s="35">
        <v>0</v>
      </c>
      <c r="R231" s="35">
        <v>0</v>
      </c>
      <c r="S231" s="35">
        <v>0</v>
      </c>
      <c r="T231" s="35">
        <v>0</v>
      </c>
      <c r="U231" s="35">
        <v>0</v>
      </c>
      <c r="V231" s="35">
        <v>0</v>
      </c>
      <c r="W231" s="35">
        <v>0</v>
      </c>
      <c r="X231" s="35">
        <v>0</v>
      </c>
      <c r="Y231" s="35">
        <v>0</v>
      </c>
      <c r="Z231" s="35">
        <v>0</v>
      </c>
      <c r="AA231" s="35">
        <v>0</v>
      </c>
      <c r="AB231" s="35">
        <v>0</v>
      </c>
      <c r="AC231" s="35">
        <v>0</v>
      </c>
      <c r="AD231" s="35">
        <v>0</v>
      </c>
      <c r="AE231" s="35"/>
      <c r="AF231" s="35"/>
    </row>
    <row r="232" hidden="1" spans="8:32">
      <c r="H232" s="35" t="s">
        <v>535</v>
      </c>
      <c r="I232" s="35">
        <v>44</v>
      </c>
      <c r="J232" s="35">
        <v>0</v>
      </c>
      <c r="K232" s="35">
        <v>150</v>
      </c>
      <c r="L232" s="35">
        <v>0</v>
      </c>
      <c r="M232" s="35">
        <v>0</v>
      </c>
      <c r="N232" s="35">
        <v>0</v>
      </c>
      <c r="O232" s="35">
        <v>150</v>
      </c>
      <c r="P232" s="35">
        <v>0</v>
      </c>
      <c r="Q232" s="35">
        <v>0</v>
      </c>
      <c r="R232" s="35">
        <v>0</v>
      </c>
      <c r="S232" s="35">
        <v>0</v>
      </c>
      <c r="T232" s="35">
        <v>0</v>
      </c>
      <c r="U232" s="35">
        <v>0</v>
      </c>
      <c r="V232" s="35">
        <v>0</v>
      </c>
      <c r="W232" s="35">
        <v>0</v>
      </c>
      <c r="X232" s="35">
        <v>0</v>
      </c>
      <c r="Y232" s="35">
        <v>0</v>
      </c>
      <c r="Z232" s="35">
        <v>0</v>
      </c>
      <c r="AA232" s="35">
        <v>0</v>
      </c>
      <c r="AB232" s="35">
        <v>0</v>
      </c>
      <c r="AC232" s="35">
        <v>0</v>
      </c>
      <c r="AD232" s="35">
        <v>0</v>
      </c>
      <c r="AE232" s="35"/>
      <c r="AF232" s="35"/>
    </row>
    <row r="233" hidden="1" spans="8:32">
      <c r="H233" s="35" t="s">
        <v>536</v>
      </c>
      <c r="I233" s="35">
        <v>45</v>
      </c>
      <c r="J233" s="35">
        <v>0</v>
      </c>
      <c r="K233" s="35">
        <v>0</v>
      </c>
      <c r="L233" s="35">
        <v>0</v>
      </c>
      <c r="M233" s="35">
        <v>0</v>
      </c>
      <c r="N233" s="35">
        <v>0</v>
      </c>
      <c r="O233" s="35">
        <v>0</v>
      </c>
      <c r="P233" s="35">
        <v>0</v>
      </c>
      <c r="Q233" s="35">
        <v>0</v>
      </c>
      <c r="R233" s="35">
        <v>0</v>
      </c>
      <c r="S233" s="35">
        <v>0</v>
      </c>
      <c r="T233" s="35">
        <v>0</v>
      </c>
      <c r="U233" s="35">
        <v>0</v>
      </c>
      <c r="V233" s="35">
        <v>0</v>
      </c>
      <c r="W233" s="35">
        <v>0</v>
      </c>
      <c r="X233" s="35">
        <v>0</v>
      </c>
      <c r="Y233" s="35">
        <v>0</v>
      </c>
      <c r="Z233" s="35">
        <v>0</v>
      </c>
      <c r="AA233" s="35">
        <v>0</v>
      </c>
      <c r="AB233" s="35">
        <v>0</v>
      </c>
      <c r="AC233" s="35">
        <v>0</v>
      </c>
      <c r="AD233" s="35">
        <v>0</v>
      </c>
      <c r="AE233" s="35"/>
      <c r="AF233" s="35"/>
    </row>
    <row r="234" hidden="1" spans="8:32">
      <c r="H234" s="35" t="s">
        <v>537</v>
      </c>
      <c r="I234" s="35">
        <v>46</v>
      </c>
      <c r="J234" s="35">
        <v>0</v>
      </c>
      <c r="K234" s="35">
        <v>100</v>
      </c>
      <c r="L234" s="35">
        <v>0</v>
      </c>
      <c r="M234" s="35">
        <v>0</v>
      </c>
      <c r="N234" s="35">
        <v>0</v>
      </c>
      <c r="O234" s="35">
        <v>100</v>
      </c>
      <c r="P234" s="35">
        <v>0</v>
      </c>
      <c r="Q234" s="35">
        <v>0</v>
      </c>
      <c r="R234" s="35">
        <v>0</v>
      </c>
      <c r="S234" s="35">
        <v>0</v>
      </c>
      <c r="T234" s="35">
        <v>0</v>
      </c>
      <c r="U234" s="35">
        <v>0</v>
      </c>
      <c r="V234" s="35">
        <v>0</v>
      </c>
      <c r="W234" s="35">
        <v>0</v>
      </c>
      <c r="X234" s="35">
        <v>0</v>
      </c>
      <c r="Y234" s="35">
        <v>0</v>
      </c>
      <c r="Z234" s="35">
        <v>0</v>
      </c>
      <c r="AA234" s="35">
        <v>0</v>
      </c>
      <c r="AB234" s="35">
        <v>0</v>
      </c>
      <c r="AC234" s="35">
        <v>0</v>
      </c>
      <c r="AD234" s="35">
        <v>0</v>
      </c>
      <c r="AE234" s="35"/>
      <c r="AF234" s="35"/>
    </row>
    <row r="235" hidden="1" spans="8:32">
      <c r="H235" s="35" t="s">
        <v>538</v>
      </c>
      <c r="I235" s="35">
        <v>47</v>
      </c>
      <c r="J235" s="35">
        <v>0</v>
      </c>
      <c r="K235" s="35">
        <v>0</v>
      </c>
      <c r="L235" s="35">
        <v>0</v>
      </c>
      <c r="M235" s="35">
        <v>0</v>
      </c>
      <c r="N235" s="35">
        <v>0</v>
      </c>
      <c r="O235" s="35">
        <v>0</v>
      </c>
      <c r="P235" s="35">
        <v>0</v>
      </c>
      <c r="Q235" s="35">
        <v>0</v>
      </c>
      <c r="R235" s="35">
        <v>0</v>
      </c>
      <c r="S235" s="35">
        <v>0</v>
      </c>
      <c r="T235" s="35">
        <v>0</v>
      </c>
      <c r="U235" s="35">
        <v>0</v>
      </c>
      <c r="V235" s="35">
        <v>0</v>
      </c>
      <c r="W235" s="35">
        <v>0</v>
      </c>
      <c r="X235" s="35">
        <v>0</v>
      </c>
      <c r="Y235" s="35">
        <v>0</v>
      </c>
      <c r="Z235" s="35">
        <v>0</v>
      </c>
      <c r="AA235" s="35">
        <v>0</v>
      </c>
      <c r="AB235" s="35">
        <v>0</v>
      </c>
      <c r="AC235" s="35">
        <v>0</v>
      </c>
      <c r="AD235" s="35">
        <v>0</v>
      </c>
      <c r="AE235" s="35"/>
      <c r="AF235" s="35"/>
    </row>
    <row r="236" hidden="1" spans="8:32">
      <c r="H236" s="35" t="s">
        <v>539</v>
      </c>
      <c r="I236" s="35">
        <v>48</v>
      </c>
      <c r="J236" s="35">
        <v>0</v>
      </c>
      <c r="K236" s="35">
        <v>0</v>
      </c>
      <c r="L236" s="35">
        <v>0</v>
      </c>
      <c r="M236" s="35">
        <v>0</v>
      </c>
      <c r="N236" s="35">
        <v>0</v>
      </c>
      <c r="O236" s="35">
        <v>0</v>
      </c>
      <c r="P236" s="35">
        <v>0</v>
      </c>
      <c r="Q236" s="35">
        <v>0</v>
      </c>
      <c r="R236" s="35">
        <v>0</v>
      </c>
      <c r="S236" s="35">
        <v>0</v>
      </c>
      <c r="T236" s="35">
        <v>0</v>
      </c>
      <c r="U236" s="35">
        <v>0</v>
      </c>
      <c r="V236" s="35">
        <v>0</v>
      </c>
      <c r="W236" s="35">
        <v>0</v>
      </c>
      <c r="X236" s="35">
        <v>0</v>
      </c>
      <c r="Y236" s="35">
        <v>0</v>
      </c>
      <c r="Z236" s="35">
        <v>0</v>
      </c>
      <c r="AA236" s="35">
        <v>0</v>
      </c>
      <c r="AB236" s="35">
        <v>0</v>
      </c>
      <c r="AC236" s="35">
        <v>0</v>
      </c>
      <c r="AD236" s="35">
        <v>0</v>
      </c>
      <c r="AE236" s="35"/>
      <c r="AF236" s="35"/>
    </row>
    <row r="237" hidden="1" spans="8:32">
      <c r="H237" s="35" t="s">
        <v>540</v>
      </c>
      <c r="I237" s="35">
        <v>49</v>
      </c>
      <c r="J237" s="35">
        <v>0</v>
      </c>
      <c r="K237" s="35">
        <v>0</v>
      </c>
      <c r="L237" s="35">
        <v>0</v>
      </c>
      <c r="M237" s="35">
        <v>0</v>
      </c>
      <c r="N237" s="35">
        <v>0</v>
      </c>
      <c r="O237" s="35">
        <v>0</v>
      </c>
      <c r="P237" s="35">
        <v>0</v>
      </c>
      <c r="Q237" s="35">
        <v>0</v>
      </c>
      <c r="R237" s="35">
        <v>0</v>
      </c>
      <c r="S237" s="35">
        <v>0</v>
      </c>
      <c r="T237" s="35">
        <v>0</v>
      </c>
      <c r="U237" s="35">
        <v>0</v>
      </c>
      <c r="V237" s="35">
        <v>0</v>
      </c>
      <c r="W237" s="35">
        <v>0</v>
      </c>
      <c r="X237" s="35">
        <v>0</v>
      </c>
      <c r="Y237" s="35">
        <v>0</v>
      </c>
      <c r="Z237" s="35">
        <v>0</v>
      </c>
      <c r="AA237" s="35">
        <v>0</v>
      </c>
      <c r="AB237" s="35">
        <v>0</v>
      </c>
      <c r="AC237" s="35">
        <v>0</v>
      </c>
      <c r="AD237" s="35">
        <v>0</v>
      </c>
      <c r="AE237" s="35"/>
      <c r="AF237" s="35"/>
    </row>
    <row r="238" hidden="1" spans="8:32">
      <c r="H238" s="35" t="s">
        <v>541</v>
      </c>
      <c r="I238" s="35">
        <v>50</v>
      </c>
      <c r="J238" s="35">
        <v>0</v>
      </c>
      <c r="K238" s="35">
        <v>0</v>
      </c>
      <c r="L238" s="35">
        <v>0</v>
      </c>
      <c r="M238" s="35">
        <v>0</v>
      </c>
      <c r="N238" s="35">
        <v>0</v>
      </c>
      <c r="O238" s="35">
        <v>0</v>
      </c>
      <c r="P238" s="35">
        <v>0</v>
      </c>
      <c r="Q238" s="35">
        <v>0</v>
      </c>
      <c r="R238" s="35">
        <v>0</v>
      </c>
      <c r="S238" s="35">
        <v>0</v>
      </c>
      <c r="T238" s="35">
        <v>0</v>
      </c>
      <c r="U238" s="35">
        <v>0</v>
      </c>
      <c r="V238" s="35">
        <v>0</v>
      </c>
      <c r="W238" s="35">
        <v>0</v>
      </c>
      <c r="X238" s="35">
        <v>0</v>
      </c>
      <c r="Y238" s="35">
        <v>0</v>
      </c>
      <c r="Z238" s="35">
        <v>0</v>
      </c>
      <c r="AA238" s="35">
        <v>0</v>
      </c>
      <c r="AB238" s="35">
        <v>0</v>
      </c>
      <c r="AC238" s="35">
        <v>0</v>
      </c>
      <c r="AD238" s="35">
        <v>0</v>
      </c>
      <c r="AE238" s="35"/>
      <c r="AF238" s="35"/>
    </row>
    <row r="239" hidden="1" spans="8:32">
      <c r="H239" s="35" t="s">
        <v>542</v>
      </c>
      <c r="I239" s="35">
        <v>51</v>
      </c>
      <c r="J239" s="35">
        <v>0</v>
      </c>
      <c r="K239" s="35">
        <v>0</v>
      </c>
      <c r="L239" s="35">
        <v>0</v>
      </c>
      <c r="M239" s="35">
        <v>0</v>
      </c>
      <c r="N239" s="35">
        <v>0</v>
      </c>
      <c r="O239" s="35">
        <v>0</v>
      </c>
      <c r="P239" s="35">
        <v>0</v>
      </c>
      <c r="Q239" s="35">
        <v>0</v>
      </c>
      <c r="R239" s="35">
        <v>0</v>
      </c>
      <c r="S239" s="35">
        <v>0</v>
      </c>
      <c r="T239" s="35">
        <v>0</v>
      </c>
      <c r="U239" s="35">
        <v>0</v>
      </c>
      <c r="V239" s="35">
        <v>0</v>
      </c>
      <c r="W239" s="35">
        <v>0</v>
      </c>
      <c r="X239" s="35">
        <v>0</v>
      </c>
      <c r="Y239" s="35">
        <v>0</v>
      </c>
      <c r="Z239" s="35">
        <v>0</v>
      </c>
      <c r="AA239" s="35">
        <v>0</v>
      </c>
      <c r="AB239" s="35">
        <v>0</v>
      </c>
      <c r="AC239" s="35">
        <v>0</v>
      </c>
      <c r="AD239" s="35">
        <v>0</v>
      </c>
      <c r="AE239" s="35"/>
      <c r="AF239" s="35"/>
    </row>
    <row r="240" hidden="1" spans="8:32">
      <c r="H240" s="35" t="s">
        <v>543</v>
      </c>
      <c r="I240" s="35">
        <v>52</v>
      </c>
      <c r="J240" s="35">
        <v>0</v>
      </c>
      <c r="K240" s="35">
        <v>0</v>
      </c>
      <c r="L240" s="35">
        <v>0</v>
      </c>
      <c r="M240" s="35">
        <v>0</v>
      </c>
      <c r="N240" s="35">
        <v>0</v>
      </c>
      <c r="O240" s="35">
        <v>0</v>
      </c>
      <c r="P240" s="35">
        <v>0</v>
      </c>
      <c r="Q240" s="35">
        <v>0</v>
      </c>
      <c r="R240" s="35">
        <v>0</v>
      </c>
      <c r="S240" s="35">
        <v>0</v>
      </c>
      <c r="T240" s="35">
        <v>0</v>
      </c>
      <c r="U240" s="35">
        <v>0</v>
      </c>
      <c r="V240" s="35">
        <v>0</v>
      </c>
      <c r="W240" s="35">
        <v>0</v>
      </c>
      <c r="X240" s="35">
        <v>0</v>
      </c>
      <c r="Y240" s="35">
        <v>0</v>
      </c>
      <c r="Z240" s="35">
        <v>0</v>
      </c>
      <c r="AA240" s="35">
        <v>0</v>
      </c>
      <c r="AB240" s="35">
        <v>0</v>
      </c>
      <c r="AC240" s="35">
        <v>0</v>
      </c>
      <c r="AD240" s="35">
        <v>0</v>
      </c>
      <c r="AE240" s="35"/>
      <c r="AF240" s="35"/>
    </row>
    <row r="241" hidden="1" spans="8:32">
      <c r="H241" s="35" t="s">
        <v>544</v>
      </c>
      <c r="I241" s="35">
        <v>53</v>
      </c>
      <c r="J241" s="35">
        <v>0</v>
      </c>
      <c r="K241" s="35">
        <v>1769.1</v>
      </c>
      <c r="L241" s="35">
        <v>0</v>
      </c>
      <c r="M241" s="35">
        <v>0</v>
      </c>
      <c r="N241" s="35">
        <v>0</v>
      </c>
      <c r="O241" s="35">
        <v>400</v>
      </c>
      <c r="P241" s="35">
        <v>0</v>
      </c>
      <c r="Q241" s="35">
        <v>0</v>
      </c>
      <c r="R241" s="35">
        <v>0</v>
      </c>
      <c r="S241" s="35">
        <v>0</v>
      </c>
      <c r="T241" s="35">
        <v>0</v>
      </c>
      <c r="U241" s="35">
        <v>0</v>
      </c>
      <c r="V241" s="35">
        <v>0</v>
      </c>
      <c r="W241" s="35">
        <v>131.1</v>
      </c>
      <c r="X241" s="35">
        <v>1138</v>
      </c>
      <c r="Y241" s="35">
        <v>0</v>
      </c>
      <c r="Z241" s="35">
        <v>100</v>
      </c>
      <c r="AA241" s="35">
        <v>0</v>
      </c>
      <c r="AB241" s="35">
        <v>0</v>
      </c>
      <c r="AC241" s="35">
        <v>0</v>
      </c>
      <c r="AD241" s="35">
        <v>0</v>
      </c>
      <c r="AE241" s="35"/>
      <c r="AF241" s="35"/>
    </row>
    <row r="242" hidden="1" spans="8:32">
      <c r="H242" s="36" t="s">
        <v>545</v>
      </c>
      <c r="I242" s="35"/>
      <c r="J242" s="35">
        <v>0</v>
      </c>
      <c r="K242" s="35">
        <v>0</v>
      </c>
      <c r="L242" s="35">
        <v>0</v>
      </c>
      <c r="M242" s="35">
        <v>0</v>
      </c>
      <c r="N242" s="35">
        <v>0</v>
      </c>
      <c r="O242" s="35">
        <v>0</v>
      </c>
      <c r="P242" s="35">
        <v>0</v>
      </c>
      <c r="Q242" s="35">
        <v>0</v>
      </c>
      <c r="R242" s="35">
        <v>0</v>
      </c>
      <c r="S242" s="35">
        <v>0</v>
      </c>
      <c r="T242" s="35">
        <v>0</v>
      </c>
      <c r="U242" s="35">
        <v>0</v>
      </c>
      <c r="V242" s="35">
        <v>0</v>
      </c>
      <c r="W242" s="35">
        <v>0</v>
      </c>
      <c r="X242" s="35">
        <v>0</v>
      </c>
      <c r="Y242" s="35">
        <v>0</v>
      </c>
      <c r="Z242" s="35">
        <v>0</v>
      </c>
      <c r="AA242" s="35">
        <v>0</v>
      </c>
      <c r="AB242" s="35">
        <v>0</v>
      </c>
      <c r="AC242" s="35">
        <v>0</v>
      </c>
      <c r="AD242" s="35">
        <v>0</v>
      </c>
      <c r="AE242" s="35"/>
      <c r="AF242" s="35"/>
    </row>
    <row r="243" hidden="1" spans="8:32">
      <c r="H243" s="36" t="s">
        <v>546</v>
      </c>
      <c r="I243" s="35"/>
      <c r="J243" s="35">
        <v>0</v>
      </c>
      <c r="K243" s="35">
        <v>0</v>
      </c>
      <c r="L243" s="35">
        <v>0</v>
      </c>
      <c r="M243" s="35">
        <v>0</v>
      </c>
      <c r="N243" s="35">
        <v>0</v>
      </c>
      <c r="O243" s="35">
        <v>0</v>
      </c>
      <c r="P243" s="35">
        <v>0</v>
      </c>
      <c r="Q243" s="35">
        <v>0</v>
      </c>
      <c r="R243" s="35">
        <v>0</v>
      </c>
      <c r="S243" s="35">
        <v>0</v>
      </c>
      <c r="T243" s="35">
        <v>0</v>
      </c>
      <c r="U243" s="35">
        <v>0</v>
      </c>
      <c r="V243" s="35">
        <v>0</v>
      </c>
      <c r="W243" s="35">
        <v>0</v>
      </c>
      <c r="X243" s="35">
        <v>0</v>
      </c>
      <c r="Y243" s="35">
        <v>0</v>
      </c>
      <c r="Z243" s="35">
        <v>0</v>
      </c>
      <c r="AA243" s="35">
        <v>0</v>
      </c>
      <c r="AB243" s="35">
        <v>0</v>
      </c>
      <c r="AC243" s="35">
        <v>0</v>
      </c>
      <c r="AD243" s="35">
        <v>0</v>
      </c>
      <c r="AE243" s="35"/>
      <c r="AF243" s="35"/>
    </row>
    <row r="244" hidden="1" spans="8:32">
      <c r="H244" s="35" t="s">
        <v>547</v>
      </c>
      <c r="I244" s="35">
        <v>54</v>
      </c>
      <c r="J244" s="35">
        <v>0</v>
      </c>
      <c r="K244" s="35">
        <v>419</v>
      </c>
      <c r="L244" s="35">
        <v>0</v>
      </c>
      <c r="M244" s="35">
        <v>0</v>
      </c>
      <c r="N244" s="35">
        <v>0</v>
      </c>
      <c r="O244" s="35">
        <v>0</v>
      </c>
      <c r="P244" s="35">
        <v>0</v>
      </c>
      <c r="Q244" s="35">
        <v>135</v>
      </c>
      <c r="R244" s="35">
        <v>0</v>
      </c>
      <c r="S244" s="35">
        <v>0</v>
      </c>
      <c r="T244" s="35">
        <v>0</v>
      </c>
      <c r="U244" s="35">
        <v>0</v>
      </c>
      <c r="V244" s="35">
        <v>0</v>
      </c>
      <c r="W244" s="35">
        <v>0</v>
      </c>
      <c r="X244" s="35">
        <v>0</v>
      </c>
      <c r="Y244" s="35">
        <v>210</v>
      </c>
      <c r="Z244" s="35">
        <v>70</v>
      </c>
      <c r="AA244" s="35">
        <v>4</v>
      </c>
      <c r="AB244" s="35">
        <v>0</v>
      </c>
      <c r="AC244" s="35">
        <v>0</v>
      </c>
      <c r="AD244" s="35">
        <v>0</v>
      </c>
      <c r="AE244" s="35">
        <v>0</v>
      </c>
      <c r="AF244" s="35">
        <v>0</v>
      </c>
    </row>
    <row r="245" hidden="1" spans="8:32">
      <c r="H245" s="35" t="s">
        <v>548</v>
      </c>
      <c r="I245" s="35">
        <v>55</v>
      </c>
      <c r="J245" s="35"/>
      <c r="K245" s="35">
        <v>0</v>
      </c>
      <c r="L245" s="35">
        <v>0</v>
      </c>
      <c r="M245" s="35">
        <v>0</v>
      </c>
      <c r="N245" s="35">
        <v>0</v>
      </c>
      <c r="O245" s="35">
        <v>0</v>
      </c>
      <c r="P245" s="35">
        <v>0</v>
      </c>
      <c r="Q245" s="35">
        <v>0</v>
      </c>
      <c r="R245" s="35">
        <v>0</v>
      </c>
      <c r="S245" s="35">
        <v>0</v>
      </c>
      <c r="T245" s="35">
        <v>0</v>
      </c>
      <c r="U245" s="35">
        <v>0</v>
      </c>
      <c r="V245" s="35">
        <v>0</v>
      </c>
      <c r="W245" s="35">
        <v>0</v>
      </c>
      <c r="X245" s="35">
        <v>0</v>
      </c>
      <c r="Y245" s="35">
        <v>0</v>
      </c>
      <c r="Z245" s="35">
        <v>0</v>
      </c>
      <c r="AA245" s="35">
        <v>0</v>
      </c>
      <c r="AB245" s="35">
        <v>0</v>
      </c>
      <c r="AC245" s="35">
        <v>0</v>
      </c>
      <c r="AD245" s="35">
        <v>0</v>
      </c>
      <c r="AE245" s="35"/>
      <c r="AF245" s="35"/>
    </row>
    <row r="246" hidden="1" spans="8:32">
      <c r="H246" s="35" t="s">
        <v>549</v>
      </c>
      <c r="I246" s="35">
        <v>56</v>
      </c>
      <c r="J246" s="35">
        <v>0</v>
      </c>
      <c r="K246" s="35">
        <v>0</v>
      </c>
      <c r="L246" s="35">
        <v>0</v>
      </c>
      <c r="M246" s="35">
        <v>0</v>
      </c>
      <c r="N246" s="35">
        <v>0</v>
      </c>
      <c r="O246" s="35">
        <v>0</v>
      </c>
      <c r="P246" s="35">
        <v>0</v>
      </c>
      <c r="Q246" s="35">
        <v>0</v>
      </c>
      <c r="R246" s="35">
        <v>0</v>
      </c>
      <c r="S246" s="35">
        <v>0</v>
      </c>
      <c r="T246" s="35">
        <v>0</v>
      </c>
      <c r="U246" s="35">
        <v>0</v>
      </c>
      <c r="V246" s="35">
        <v>0</v>
      </c>
      <c r="W246" s="35">
        <v>0</v>
      </c>
      <c r="X246" s="35">
        <v>0</v>
      </c>
      <c r="Y246" s="35">
        <v>0</v>
      </c>
      <c r="Z246" s="35">
        <v>0</v>
      </c>
      <c r="AA246" s="35">
        <v>0</v>
      </c>
      <c r="AB246" s="35">
        <v>0</v>
      </c>
      <c r="AC246" s="35">
        <v>0</v>
      </c>
      <c r="AD246" s="35">
        <v>0</v>
      </c>
      <c r="AE246" s="35"/>
      <c r="AF246" s="35"/>
    </row>
    <row r="247" hidden="1" spans="8:32">
      <c r="H247" s="35" t="s">
        <v>550</v>
      </c>
      <c r="I247" s="35">
        <v>57</v>
      </c>
      <c r="J247" s="35">
        <v>0</v>
      </c>
      <c r="K247" s="35">
        <v>0</v>
      </c>
      <c r="L247" s="35">
        <v>0</v>
      </c>
      <c r="M247" s="35">
        <v>0</v>
      </c>
      <c r="N247" s="35">
        <v>0</v>
      </c>
      <c r="O247" s="35">
        <v>0</v>
      </c>
      <c r="P247" s="35">
        <v>0</v>
      </c>
      <c r="Q247" s="35">
        <v>0</v>
      </c>
      <c r="R247" s="35">
        <v>0</v>
      </c>
      <c r="S247" s="35">
        <v>0</v>
      </c>
      <c r="T247" s="35">
        <v>0</v>
      </c>
      <c r="U247" s="35">
        <v>0</v>
      </c>
      <c r="V247" s="35">
        <v>0</v>
      </c>
      <c r="W247" s="35">
        <v>0</v>
      </c>
      <c r="X247" s="35">
        <v>0</v>
      </c>
      <c r="Y247" s="35">
        <v>0</v>
      </c>
      <c r="Z247" s="35">
        <v>0</v>
      </c>
      <c r="AA247" s="35">
        <v>0</v>
      </c>
      <c r="AB247" s="35">
        <v>0</v>
      </c>
      <c r="AC247" s="35">
        <v>0</v>
      </c>
      <c r="AD247" s="35">
        <v>0</v>
      </c>
      <c r="AE247" s="35"/>
      <c r="AF247" s="35"/>
    </row>
    <row r="248" hidden="1" spans="8:32">
      <c r="H248" s="35" t="s">
        <v>551</v>
      </c>
      <c r="I248" s="35">
        <v>58</v>
      </c>
      <c r="J248" s="35">
        <v>0</v>
      </c>
      <c r="K248" s="35">
        <v>0</v>
      </c>
      <c r="L248" s="35">
        <v>0</v>
      </c>
      <c r="M248" s="35">
        <v>0</v>
      </c>
      <c r="N248" s="35">
        <v>0</v>
      </c>
      <c r="O248" s="35">
        <v>0</v>
      </c>
      <c r="P248" s="35">
        <v>0</v>
      </c>
      <c r="Q248" s="35">
        <v>0</v>
      </c>
      <c r="R248" s="35">
        <v>0</v>
      </c>
      <c r="S248" s="35">
        <v>0</v>
      </c>
      <c r="T248" s="35">
        <v>0</v>
      </c>
      <c r="U248" s="35">
        <v>0</v>
      </c>
      <c r="V248" s="35">
        <v>0</v>
      </c>
      <c r="W248" s="35">
        <v>0</v>
      </c>
      <c r="X248" s="35">
        <v>0</v>
      </c>
      <c r="Y248" s="35">
        <v>0</v>
      </c>
      <c r="Z248" s="35">
        <v>0</v>
      </c>
      <c r="AA248" s="35">
        <v>0</v>
      </c>
      <c r="AB248" s="35">
        <v>0</v>
      </c>
      <c r="AC248" s="35">
        <v>0</v>
      </c>
      <c r="AD248" s="35">
        <v>0</v>
      </c>
      <c r="AE248" s="35"/>
      <c r="AF248" s="35"/>
    </row>
    <row r="249" hidden="1" spans="8:32">
      <c r="H249" s="35" t="s">
        <v>552</v>
      </c>
      <c r="I249" s="35">
        <v>59</v>
      </c>
      <c r="J249" s="35">
        <v>0</v>
      </c>
      <c r="K249" s="35">
        <v>210</v>
      </c>
      <c r="L249" s="35">
        <v>0</v>
      </c>
      <c r="M249" s="35">
        <v>0</v>
      </c>
      <c r="N249" s="35">
        <v>0</v>
      </c>
      <c r="O249" s="35">
        <v>0</v>
      </c>
      <c r="P249" s="35">
        <v>0</v>
      </c>
      <c r="Q249" s="35">
        <v>0</v>
      </c>
      <c r="R249" s="35">
        <v>0</v>
      </c>
      <c r="S249" s="35">
        <v>0</v>
      </c>
      <c r="T249" s="35">
        <v>0</v>
      </c>
      <c r="U249" s="35">
        <v>0</v>
      </c>
      <c r="V249" s="35">
        <v>0</v>
      </c>
      <c r="W249" s="35">
        <v>0</v>
      </c>
      <c r="X249" s="35">
        <v>0</v>
      </c>
      <c r="Y249" s="35">
        <v>210</v>
      </c>
      <c r="Z249" s="35">
        <v>0</v>
      </c>
      <c r="AA249" s="35">
        <v>0</v>
      </c>
      <c r="AB249" s="35">
        <v>0</v>
      </c>
      <c r="AC249" s="35">
        <v>0</v>
      </c>
      <c r="AD249" s="35">
        <v>0</v>
      </c>
      <c r="AE249" s="35"/>
      <c r="AF249" s="35"/>
    </row>
    <row r="250" hidden="1" spans="8:32">
      <c r="H250" s="35" t="s">
        <v>553</v>
      </c>
      <c r="I250" s="35">
        <v>60</v>
      </c>
      <c r="J250" s="35">
        <v>0</v>
      </c>
      <c r="K250" s="35">
        <v>209</v>
      </c>
      <c r="L250" s="35">
        <v>0</v>
      </c>
      <c r="M250" s="35">
        <v>0</v>
      </c>
      <c r="N250" s="35">
        <v>0</v>
      </c>
      <c r="O250" s="35">
        <v>0</v>
      </c>
      <c r="P250" s="35">
        <v>0</v>
      </c>
      <c r="Q250" s="35">
        <v>135</v>
      </c>
      <c r="R250" s="35">
        <v>0</v>
      </c>
      <c r="S250" s="35">
        <v>0</v>
      </c>
      <c r="T250" s="35">
        <v>0</v>
      </c>
      <c r="U250" s="35">
        <v>0</v>
      </c>
      <c r="V250" s="35">
        <v>0</v>
      </c>
      <c r="W250" s="35">
        <v>0</v>
      </c>
      <c r="X250" s="35">
        <v>0</v>
      </c>
      <c r="Y250" s="35">
        <v>0</v>
      </c>
      <c r="Z250" s="35">
        <v>70</v>
      </c>
      <c r="AA250" s="35">
        <v>4</v>
      </c>
      <c r="AB250" s="35">
        <v>0</v>
      </c>
      <c r="AC250" s="35">
        <v>0</v>
      </c>
      <c r="AD250" s="35">
        <v>0</v>
      </c>
      <c r="AE250" s="35"/>
      <c r="AF250" s="35"/>
    </row>
    <row r="251" hidden="1" spans="8:32">
      <c r="H251" s="35" t="s">
        <v>554</v>
      </c>
      <c r="I251" s="35">
        <v>61</v>
      </c>
      <c r="J251" s="35">
        <v>0</v>
      </c>
      <c r="K251" s="35">
        <v>0</v>
      </c>
      <c r="L251" s="35">
        <v>0</v>
      </c>
      <c r="M251" s="35">
        <v>0</v>
      </c>
      <c r="N251" s="35">
        <v>0</v>
      </c>
      <c r="O251" s="35">
        <v>0</v>
      </c>
      <c r="P251" s="35">
        <v>0</v>
      </c>
      <c r="Q251" s="35">
        <v>0</v>
      </c>
      <c r="R251" s="35">
        <v>0</v>
      </c>
      <c r="S251" s="35">
        <v>0</v>
      </c>
      <c r="T251" s="35">
        <v>0</v>
      </c>
      <c r="U251" s="35">
        <v>0</v>
      </c>
      <c r="V251" s="35">
        <v>0</v>
      </c>
      <c r="W251" s="35">
        <v>0</v>
      </c>
      <c r="X251" s="35">
        <v>0</v>
      </c>
      <c r="Y251" s="35">
        <v>0</v>
      </c>
      <c r="Z251" s="35">
        <v>0</v>
      </c>
      <c r="AA251" s="35">
        <v>0</v>
      </c>
      <c r="AB251" s="35">
        <v>0</v>
      </c>
      <c r="AC251" s="35">
        <v>0</v>
      </c>
      <c r="AD251" s="35">
        <v>0</v>
      </c>
      <c r="AE251" s="35"/>
      <c r="AF251" s="35"/>
    </row>
    <row r="252" hidden="1" spans="8:32">
      <c r="H252" s="35" t="s">
        <v>555</v>
      </c>
      <c r="I252" s="35">
        <v>62</v>
      </c>
      <c r="J252" s="35">
        <v>0</v>
      </c>
      <c r="K252" s="35">
        <v>0</v>
      </c>
      <c r="L252" s="35">
        <v>0</v>
      </c>
      <c r="M252" s="35">
        <v>0</v>
      </c>
      <c r="N252" s="35">
        <v>0</v>
      </c>
      <c r="O252" s="35">
        <v>0</v>
      </c>
      <c r="P252" s="35">
        <v>0</v>
      </c>
      <c r="Q252" s="35">
        <v>0</v>
      </c>
      <c r="R252" s="35">
        <v>0</v>
      </c>
      <c r="S252" s="35">
        <v>0</v>
      </c>
      <c r="T252" s="35">
        <v>0</v>
      </c>
      <c r="U252" s="35">
        <v>0</v>
      </c>
      <c r="V252" s="35">
        <v>0</v>
      </c>
      <c r="W252" s="35">
        <v>0</v>
      </c>
      <c r="X252" s="35">
        <v>0</v>
      </c>
      <c r="Y252" s="35">
        <v>0</v>
      </c>
      <c r="Z252" s="35">
        <v>0</v>
      </c>
      <c r="AA252" s="35">
        <v>0</v>
      </c>
      <c r="AB252" s="35">
        <v>0</v>
      </c>
      <c r="AC252" s="35">
        <v>0</v>
      </c>
      <c r="AD252" s="35">
        <v>0</v>
      </c>
      <c r="AE252" s="35"/>
      <c r="AF252" s="35"/>
    </row>
    <row r="253" hidden="1" spans="8:32">
      <c r="H253" s="35" t="s">
        <v>556</v>
      </c>
      <c r="I253" s="35">
        <v>63</v>
      </c>
      <c r="J253" s="35">
        <v>0</v>
      </c>
      <c r="K253" s="35">
        <v>0</v>
      </c>
      <c r="L253" s="35">
        <v>0</v>
      </c>
      <c r="M253" s="35">
        <v>0</v>
      </c>
      <c r="N253" s="35">
        <v>0</v>
      </c>
      <c r="O253" s="35">
        <v>0</v>
      </c>
      <c r="P253" s="35">
        <v>0</v>
      </c>
      <c r="Q253" s="35">
        <v>0</v>
      </c>
      <c r="R253" s="35">
        <v>0</v>
      </c>
      <c r="S253" s="35">
        <v>0</v>
      </c>
      <c r="T253" s="35">
        <v>0</v>
      </c>
      <c r="U253" s="35">
        <v>0</v>
      </c>
      <c r="V253" s="35">
        <v>0</v>
      </c>
      <c r="W253" s="35">
        <v>0</v>
      </c>
      <c r="X253" s="35">
        <v>0</v>
      </c>
      <c r="Y253" s="35">
        <v>0</v>
      </c>
      <c r="Z253" s="35">
        <v>0</v>
      </c>
      <c r="AA253" s="35">
        <v>0</v>
      </c>
      <c r="AB253" s="35">
        <v>0</v>
      </c>
      <c r="AC253" s="35">
        <v>0</v>
      </c>
      <c r="AD253" s="35">
        <v>0</v>
      </c>
      <c r="AE253" s="35"/>
      <c r="AF253" s="35"/>
    </row>
    <row r="254" hidden="1" spans="8:32">
      <c r="H254" s="35" t="s">
        <v>557</v>
      </c>
      <c r="I254" s="35">
        <v>64</v>
      </c>
      <c r="J254" s="35"/>
      <c r="K254" s="35">
        <v>0</v>
      </c>
      <c r="L254" s="35">
        <v>0</v>
      </c>
      <c r="M254" s="35">
        <v>0</v>
      </c>
      <c r="N254" s="35">
        <v>0</v>
      </c>
      <c r="O254" s="35">
        <v>0</v>
      </c>
      <c r="P254" s="35">
        <v>0</v>
      </c>
      <c r="Q254" s="35">
        <v>0</v>
      </c>
      <c r="R254" s="35">
        <v>0</v>
      </c>
      <c r="S254" s="35">
        <v>0</v>
      </c>
      <c r="T254" s="35">
        <v>0</v>
      </c>
      <c r="U254" s="35">
        <v>0</v>
      </c>
      <c r="V254" s="35">
        <v>0</v>
      </c>
      <c r="W254" s="35">
        <v>0</v>
      </c>
      <c r="X254" s="35">
        <v>0</v>
      </c>
      <c r="Y254" s="35">
        <v>0</v>
      </c>
      <c r="Z254" s="35">
        <v>0</v>
      </c>
      <c r="AA254" s="35">
        <v>0</v>
      </c>
      <c r="AB254" s="35">
        <v>0</v>
      </c>
      <c r="AC254" s="35">
        <v>0</v>
      </c>
      <c r="AD254" s="35">
        <v>0</v>
      </c>
      <c r="AE254" s="35"/>
      <c r="AF254" s="35"/>
    </row>
    <row r="255" hidden="1" spans="7:32">
      <c r="G255" s="35" t="s">
        <v>558</v>
      </c>
      <c r="H255" s="35" t="s">
        <v>559</v>
      </c>
      <c r="I255" s="35" t="s">
        <v>560</v>
      </c>
      <c r="J255" s="35"/>
      <c r="K255" s="35" t="s">
        <v>560</v>
      </c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</row>
    <row r="256" hidden="1" spans="7:32">
      <c r="G256" s="35" t="s">
        <v>560</v>
      </c>
      <c r="H256" s="35" t="s">
        <v>561</v>
      </c>
      <c r="I256" s="35">
        <v>65</v>
      </c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</row>
    <row r="257" hidden="1" spans="7:32">
      <c r="G257" s="35" t="s">
        <v>562</v>
      </c>
      <c r="H257" s="35" t="s">
        <v>563</v>
      </c>
      <c r="I257" s="35">
        <v>66</v>
      </c>
      <c r="J257" s="35"/>
      <c r="K257" s="35">
        <v>1278.76</v>
      </c>
      <c r="L257" s="35">
        <v>0</v>
      </c>
      <c r="M257" s="35">
        <v>32.3</v>
      </c>
      <c r="N257" s="35">
        <v>0</v>
      </c>
      <c r="O257" s="35">
        <v>180</v>
      </c>
      <c r="P257" s="35">
        <v>8.9</v>
      </c>
      <c r="Q257" s="35">
        <v>0</v>
      </c>
      <c r="R257" s="35">
        <v>322.4</v>
      </c>
      <c r="S257" s="35">
        <v>189.6</v>
      </c>
      <c r="T257" s="35">
        <v>108.3</v>
      </c>
      <c r="U257" s="35">
        <v>5</v>
      </c>
      <c r="V257" s="35">
        <v>255</v>
      </c>
      <c r="W257" s="35">
        <v>66.66</v>
      </c>
      <c r="X257" s="35">
        <v>18</v>
      </c>
      <c r="Y257" s="35">
        <v>16.15</v>
      </c>
      <c r="Z257" s="35">
        <v>0</v>
      </c>
      <c r="AA257" s="35">
        <v>5.3</v>
      </c>
      <c r="AB257" s="35">
        <v>61.1</v>
      </c>
      <c r="AC257" s="35">
        <v>10.05</v>
      </c>
      <c r="AD257" s="35">
        <v>0</v>
      </c>
      <c r="AE257" s="35"/>
      <c r="AF257" s="35"/>
    </row>
    <row r="258" hidden="1" spans="7:32">
      <c r="G258" s="35" t="s">
        <v>564</v>
      </c>
      <c r="H258" s="35" t="s">
        <v>565</v>
      </c>
      <c r="I258" s="35">
        <v>67</v>
      </c>
      <c r="J258" s="35"/>
      <c r="K258" s="35">
        <v>50</v>
      </c>
      <c r="L258" s="35">
        <v>0</v>
      </c>
      <c r="M258" s="35">
        <v>0</v>
      </c>
      <c r="N258" s="35">
        <v>0</v>
      </c>
      <c r="O258" s="35">
        <v>0</v>
      </c>
      <c r="P258" s="35">
        <v>0</v>
      </c>
      <c r="Q258" s="35">
        <v>0</v>
      </c>
      <c r="R258" s="35">
        <v>0</v>
      </c>
      <c r="S258" s="35">
        <v>0</v>
      </c>
      <c r="T258" s="35">
        <v>0</v>
      </c>
      <c r="U258" s="35">
        <v>0</v>
      </c>
      <c r="V258" s="35">
        <v>0</v>
      </c>
      <c r="W258" s="35">
        <v>50</v>
      </c>
      <c r="X258" s="35">
        <v>0</v>
      </c>
      <c r="Y258" s="35">
        <v>0</v>
      </c>
      <c r="Z258" s="35">
        <v>0</v>
      </c>
      <c r="AA258" s="35">
        <v>0</v>
      </c>
      <c r="AB258" s="35">
        <v>0</v>
      </c>
      <c r="AC258" s="35">
        <v>0</v>
      </c>
      <c r="AD258" s="35">
        <v>0</v>
      </c>
      <c r="AE258" s="35"/>
      <c r="AF258" s="35"/>
    </row>
    <row r="259" hidden="1" spans="7:32">
      <c r="G259" s="35" t="s">
        <v>564</v>
      </c>
      <c r="H259" s="35" t="s">
        <v>566</v>
      </c>
      <c r="I259" s="35">
        <v>68</v>
      </c>
      <c r="J259" s="35"/>
      <c r="K259" s="35">
        <v>450</v>
      </c>
      <c r="L259" s="35">
        <v>0</v>
      </c>
      <c r="M259" s="35">
        <v>0</v>
      </c>
      <c r="N259" s="35">
        <v>0</v>
      </c>
      <c r="O259" s="35">
        <v>0</v>
      </c>
      <c r="P259" s="35">
        <v>0</v>
      </c>
      <c r="Q259" s="35">
        <v>0</v>
      </c>
      <c r="R259" s="35">
        <v>0</v>
      </c>
      <c r="S259" s="35">
        <v>0</v>
      </c>
      <c r="T259" s="35">
        <v>0</v>
      </c>
      <c r="U259" s="35">
        <v>0</v>
      </c>
      <c r="V259" s="35">
        <v>0</v>
      </c>
      <c r="W259" s="35">
        <v>450</v>
      </c>
      <c r="X259" s="35">
        <v>0</v>
      </c>
      <c r="Y259" s="35">
        <v>0</v>
      </c>
      <c r="Z259" s="35">
        <v>0</v>
      </c>
      <c r="AA259" s="35">
        <v>0</v>
      </c>
      <c r="AB259" s="35">
        <v>0</v>
      </c>
      <c r="AC259" s="35">
        <v>0</v>
      </c>
      <c r="AD259" s="35">
        <v>0</v>
      </c>
      <c r="AE259" s="35"/>
      <c r="AF259" s="35"/>
    </row>
    <row r="260" hidden="1" spans="7:32">
      <c r="G260" s="35" t="s">
        <v>567</v>
      </c>
      <c r="H260" s="35" t="s">
        <v>568</v>
      </c>
      <c r="I260" s="35">
        <v>69</v>
      </c>
      <c r="J260" s="35"/>
      <c r="K260" s="35">
        <v>0</v>
      </c>
      <c r="L260" s="35">
        <v>0</v>
      </c>
      <c r="M260" s="35">
        <v>0</v>
      </c>
      <c r="N260" s="35">
        <v>0</v>
      </c>
      <c r="O260" s="35">
        <v>0</v>
      </c>
      <c r="P260" s="35">
        <v>0</v>
      </c>
      <c r="Q260" s="35">
        <v>0</v>
      </c>
      <c r="R260" s="35">
        <v>0</v>
      </c>
      <c r="S260" s="35">
        <v>0</v>
      </c>
      <c r="T260" s="35">
        <v>0</v>
      </c>
      <c r="U260" s="35">
        <v>0</v>
      </c>
      <c r="V260" s="35">
        <v>0</v>
      </c>
      <c r="W260" s="35">
        <v>0</v>
      </c>
      <c r="X260" s="35">
        <v>0</v>
      </c>
      <c r="Y260" s="35">
        <v>0</v>
      </c>
      <c r="Z260" s="35">
        <v>0</v>
      </c>
      <c r="AA260" s="35">
        <v>0</v>
      </c>
      <c r="AB260" s="35">
        <v>0</v>
      </c>
      <c r="AC260" s="35">
        <v>0</v>
      </c>
      <c r="AD260" s="35">
        <v>0</v>
      </c>
      <c r="AE260" s="35"/>
      <c r="AF260" s="35"/>
    </row>
    <row r="261" hidden="1" spans="8:32">
      <c r="H261" s="36" t="s">
        <v>569</v>
      </c>
      <c r="I261" s="35"/>
      <c r="J261" s="35"/>
      <c r="K261" s="35">
        <v>0</v>
      </c>
      <c r="L261" s="35">
        <v>0</v>
      </c>
      <c r="M261" s="35">
        <v>0</v>
      </c>
      <c r="N261" s="35">
        <v>0</v>
      </c>
      <c r="O261" s="35">
        <v>0</v>
      </c>
      <c r="P261" s="35">
        <v>0</v>
      </c>
      <c r="Q261" s="35">
        <v>0</v>
      </c>
      <c r="R261" s="35">
        <v>0</v>
      </c>
      <c r="S261" s="35">
        <v>0</v>
      </c>
      <c r="T261" s="35">
        <v>0</v>
      </c>
      <c r="U261" s="35">
        <v>0</v>
      </c>
      <c r="V261" s="35">
        <v>0</v>
      </c>
      <c r="W261" s="35">
        <v>0</v>
      </c>
      <c r="X261" s="35">
        <v>0</v>
      </c>
      <c r="Y261" s="35">
        <v>0</v>
      </c>
      <c r="Z261" s="35">
        <v>0</v>
      </c>
      <c r="AA261" s="35">
        <v>0</v>
      </c>
      <c r="AB261" s="35">
        <v>0</v>
      </c>
      <c r="AC261" s="35">
        <v>0</v>
      </c>
      <c r="AD261" s="35">
        <v>0</v>
      </c>
      <c r="AE261" s="35"/>
      <c r="AF261" s="35"/>
    </row>
    <row r="262" hidden="1"/>
    <row r="263" ht="24" hidden="1" spans="6:32">
      <c r="F263" s="249" t="s">
        <v>570</v>
      </c>
      <c r="G263" s="250"/>
      <c r="H263" s="35" t="s">
        <v>490</v>
      </c>
      <c r="I263" s="35" t="s">
        <v>491</v>
      </c>
      <c r="J263" s="15" t="s">
        <v>8</v>
      </c>
      <c r="K263" s="16" t="s">
        <v>10</v>
      </c>
      <c r="L263" s="202" t="s">
        <v>33</v>
      </c>
      <c r="M263" s="203" t="s">
        <v>51</v>
      </c>
      <c r="N263" s="204" t="s">
        <v>83</v>
      </c>
      <c r="O263" s="204" t="s">
        <v>106</v>
      </c>
      <c r="P263" s="205" t="s">
        <v>126</v>
      </c>
      <c r="Q263" s="204" t="s">
        <v>154</v>
      </c>
      <c r="R263" s="204" t="s">
        <v>180</v>
      </c>
      <c r="S263" s="204" t="s">
        <v>206</v>
      </c>
      <c r="T263" s="204" t="s">
        <v>246</v>
      </c>
      <c r="U263" s="205" t="s">
        <v>262</v>
      </c>
      <c r="V263" s="204" t="s">
        <v>288</v>
      </c>
      <c r="W263" s="204" t="s">
        <v>328</v>
      </c>
      <c r="X263" s="204" t="s">
        <v>345</v>
      </c>
      <c r="Y263" s="204" t="s">
        <v>363</v>
      </c>
      <c r="Z263" s="216" t="s">
        <v>387</v>
      </c>
      <c r="AA263" s="204" t="s">
        <v>406</v>
      </c>
      <c r="AB263" s="204" t="s">
        <v>422</v>
      </c>
      <c r="AC263" s="217" t="s">
        <v>439</v>
      </c>
      <c r="AD263" s="204" t="s">
        <v>444</v>
      </c>
      <c r="AE263" s="204" t="s">
        <v>446</v>
      </c>
      <c r="AF263" s="204" t="s">
        <v>449</v>
      </c>
    </row>
    <row r="264" hidden="1" spans="8:32">
      <c r="H264" s="35"/>
      <c r="I264" s="35"/>
      <c r="J264" s="35"/>
      <c r="K264" s="35" t="s">
        <v>571</v>
      </c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</row>
    <row r="265" hidden="1" spans="8:32">
      <c r="H265" s="35" t="s">
        <v>492</v>
      </c>
      <c r="I265" s="35">
        <v>1</v>
      </c>
      <c r="K265" s="35">
        <v>7507.7</v>
      </c>
      <c r="L265" s="35">
        <v>0</v>
      </c>
      <c r="M265" s="35">
        <v>41</v>
      </c>
      <c r="N265" s="35">
        <v>80</v>
      </c>
      <c r="O265" s="35">
        <v>199</v>
      </c>
      <c r="P265" s="35">
        <v>300</v>
      </c>
      <c r="Q265" s="35">
        <v>855</v>
      </c>
      <c r="R265" s="35">
        <v>0</v>
      </c>
      <c r="S265" s="35">
        <v>580.2</v>
      </c>
      <c r="T265" s="35">
        <v>0</v>
      </c>
      <c r="U265" s="35">
        <v>0</v>
      </c>
      <c r="V265" s="35">
        <v>1865</v>
      </c>
      <c r="W265" s="35">
        <v>263</v>
      </c>
      <c r="X265" s="35">
        <v>1138</v>
      </c>
      <c r="Y265" s="35">
        <v>1694.4</v>
      </c>
      <c r="Z265" s="35">
        <v>50</v>
      </c>
      <c r="AA265" s="35">
        <v>84</v>
      </c>
      <c r="AB265" s="35">
        <v>344</v>
      </c>
      <c r="AC265" s="35">
        <v>14.1</v>
      </c>
      <c r="AD265" s="35">
        <v>0</v>
      </c>
      <c r="AE265" s="35">
        <v>0</v>
      </c>
      <c r="AF265" s="35">
        <v>0</v>
      </c>
    </row>
    <row r="266" hidden="1" spans="8:32">
      <c r="H266" s="35" t="s">
        <v>493</v>
      </c>
      <c r="I266" s="35">
        <v>2</v>
      </c>
      <c r="K266" s="35">
        <v>7378.7</v>
      </c>
      <c r="L266" s="35">
        <v>0</v>
      </c>
      <c r="M266" s="35">
        <v>41</v>
      </c>
      <c r="N266" s="35">
        <v>80</v>
      </c>
      <c r="O266" s="35">
        <v>199</v>
      </c>
      <c r="P266" s="35">
        <v>300</v>
      </c>
      <c r="Q266" s="35">
        <v>730</v>
      </c>
      <c r="R266" s="35">
        <v>0</v>
      </c>
      <c r="S266" s="35">
        <v>580.2</v>
      </c>
      <c r="T266" s="35">
        <v>0</v>
      </c>
      <c r="U266" s="35">
        <v>0</v>
      </c>
      <c r="V266" s="35">
        <v>1865</v>
      </c>
      <c r="W266" s="35">
        <v>263</v>
      </c>
      <c r="X266" s="35">
        <v>1138</v>
      </c>
      <c r="Y266" s="35">
        <v>1694.4</v>
      </c>
      <c r="Z266" s="35">
        <v>50</v>
      </c>
      <c r="AA266" s="35">
        <v>80</v>
      </c>
      <c r="AB266" s="35">
        <v>344</v>
      </c>
      <c r="AC266" s="35">
        <v>14.1</v>
      </c>
      <c r="AD266" s="35">
        <v>0</v>
      </c>
      <c r="AE266" s="35">
        <v>0</v>
      </c>
      <c r="AF266" s="35">
        <v>0</v>
      </c>
    </row>
    <row r="267" hidden="1" spans="8:32">
      <c r="H267" s="35" t="s">
        <v>494</v>
      </c>
      <c r="I267" s="35">
        <v>3</v>
      </c>
      <c r="K267" s="35">
        <v>0</v>
      </c>
      <c r="L267" s="35">
        <v>0</v>
      </c>
      <c r="M267" s="35">
        <v>0</v>
      </c>
      <c r="N267" s="35">
        <v>0</v>
      </c>
      <c r="O267" s="35">
        <v>0</v>
      </c>
      <c r="P267" s="35">
        <v>0</v>
      </c>
      <c r="Q267" s="35">
        <v>0</v>
      </c>
      <c r="R267" s="35">
        <v>0</v>
      </c>
      <c r="S267" s="35">
        <v>0</v>
      </c>
      <c r="T267" s="35">
        <v>0</v>
      </c>
      <c r="U267" s="35">
        <v>0</v>
      </c>
      <c r="V267" s="35">
        <v>0</v>
      </c>
      <c r="W267" s="35">
        <v>0</v>
      </c>
      <c r="X267" s="35">
        <v>0</v>
      </c>
      <c r="Y267" s="35">
        <v>0</v>
      </c>
      <c r="Z267" s="35">
        <v>0</v>
      </c>
      <c r="AA267" s="35">
        <v>0</v>
      </c>
      <c r="AB267" s="35">
        <v>0</v>
      </c>
      <c r="AC267" s="35">
        <v>0</v>
      </c>
      <c r="AD267" s="35">
        <v>0</v>
      </c>
      <c r="AE267" s="35"/>
      <c r="AF267" s="35"/>
    </row>
    <row r="268" hidden="1" spans="8:32">
      <c r="H268" s="35" t="s">
        <v>495</v>
      </c>
      <c r="I268" s="35">
        <v>4</v>
      </c>
      <c r="K268" s="35">
        <v>0</v>
      </c>
      <c r="L268" s="35">
        <v>0</v>
      </c>
      <c r="M268" s="35">
        <v>0</v>
      </c>
      <c r="N268" s="35">
        <v>0</v>
      </c>
      <c r="O268" s="35">
        <v>0</v>
      </c>
      <c r="P268" s="35">
        <v>0</v>
      </c>
      <c r="Q268" s="35">
        <v>0</v>
      </c>
      <c r="R268" s="35">
        <v>0</v>
      </c>
      <c r="S268" s="35">
        <v>0</v>
      </c>
      <c r="T268" s="35">
        <v>0</v>
      </c>
      <c r="U268" s="35">
        <v>0</v>
      </c>
      <c r="V268" s="35">
        <v>0</v>
      </c>
      <c r="W268" s="35">
        <v>0</v>
      </c>
      <c r="X268" s="35">
        <v>0</v>
      </c>
      <c r="Y268" s="35">
        <v>0</v>
      </c>
      <c r="Z268" s="35">
        <v>0</v>
      </c>
      <c r="AA268" s="35">
        <v>0</v>
      </c>
      <c r="AB268" s="35">
        <v>0</v>
      </c>
      <c r="AC268" s="35">
        <v>0</v>
      </c>
      <c r="AD268" s="35">
        <v>0</v>
      </c>
      <c r="AE268" s="35"/>
      <c r="AF268" s="35"/>
    </row>
    <row r="269" hidden="1" spans="8:32">
      <c r="H269" s="35" t="s">
        <v>496</v>
      </c>
      <c r="I269" s="35">
        <v>5</v>
      </c>
      <c r="K269" s="35">
        <v>350</v>
      </c>
      <c r="L269" s="35">
        <v>0</v>
      </c>
      <c r="M269" s="35">
        <v>0</v>
      </c>
      <c r="N269" s="35">
        <v>0</v>
      </c>
      <c r="O269" s="35">
        <v>0</v>
      </c>
      <c r="P269" s="35">
        <v>0</v>
      </c>
      <c r="Q269" s="35">
        <v>0</v>
      </c>
      <c r="R269" s="35">
        <v>0</v>
      </c>
      <c r="S269" s="35">
        <v>0</v>
      </c>
      <c r="T269" s="35">
        <v>0</v>
      </c>
      <c r="U269" s="35">
        <v>0</v>
      </c>
      <c r="V269" s="35">
        <v>0</v>
      </c>
      <c r="W269" s="35">
        <v>120</v>
      </c>
      <c r="X269" s="35">
        <v>0</v>
      </c>
      <c r="Y269" s="35">
        <v>230</v>
      </c>
      <c r="Z269" s="35">
        <v>0</v>
      </c>
      <c r="AA269" s="35">
        <v>0</v>
      </c>
      <c r="AB269" s="35">
        <v>0</v>
      </c>
      <c r="AC269" s="35">
        <v>0</v>
      </c>
      <c r="AD269" s="35">
        <v>0</v>
      </c>
      <c r="AE269" s="35"/>
      <c r="AF269" s="35"/>
    </row>
    <row r="270" hidden="1" spans="8:32">
      <c r="H270" s="35" t="s">
        <v>497</v>
      </c>
      <c r="I270" s="35">
        <v>6</v>
      </c>
      <c r="K270" s="35">
        <v>0</v>
      </c>
      <c r="L270" s="35">
        <v>0</v>
      </c>
      <c r="M270" s="35">
        <v>0</v>
      </c>
      <c r="N270" s="35">
        <v>0</v>
      </c>
      <c r="O270" s="35">
        <v>0</v>
      </c>
      <c r="P270" s="35">
        <v>0</v>
      </c>
      <c r="Q270" s="35">
        <v>0</v>
      </c>
      <c r="R270" s="35">
        <v>0</v>
      </c>
      <c r="S270" s="35">
        <v>0</v>
      </c>
      <c r="T270" s="35">
        <v>0</v>
      </c>
      <c r="U270" s="35">
        <v>0</v>
      </c>
      <c r="V270" s="35">
        <v>0</v>
      </c>
      <c r="W270" s="35">
        <v>0</v>
      </c>
      <c r="X270" s="35">
        <v>0</v>
      </c>
      <c r="Y270" s="35">
        <v>0</v>
      </c>
      <c r="Z270" s="35">
        <v>0</v>
      </c>
      <c r="AA270" s="35">
        <v>0</v>
      </c>
      <c r="AB270" s="35">
        <v>0</v>
      </c>
      <c r="AC270" s="35">
        <v>0</v>
      </c>
      <c r="AD270" s="35">
        <v>0</v>
      </c>
      <c r="AE270" s="35"/>
      <c r="AF270" s="35"/>
    </row>
    <row r="271" hidden="1" spans="8:32">
      <c r="H271" s="35" t="s">
        <v>498</v>
      </c>
      <c r="I271" s="35">
        <v>7</v>
      </c>
      <c r="K271" s="35">
        <v>0</v>
      </c>
      <c r="L271" s="35">
        <v>0</v>
      </c>
      <c r="M271" s="35">
        <v>0</v>
      </c>
      <c r="N271" s="35">
        <v>0</v>
      </c>
      <c r="O271" s="35">
        <v>0</v>
      </c>
      <c r="P271" s="35">
        <v>0</v>
      </c>
      <c r="Q271" s="35">
        <v>0</v>
      </c>
      <c r="R271" s="35">
        <v>0</v>
      </c>
      <c r="S271" s="35">
        <v>0</v>
      </c>
      <c r="T271" s="35">
        <v>0</v>
      </c>
      <c r="U271" s="35">
        <v>0</v>
      </c>
      <c r="V271" s="35">
        <v>0</v>
      </c>
      <c r="W271" s="35">
        <v>0</v>
      </c>
      <c r="X271" s="35">
        <v>0</v>
      </c>
      <c r="Y271" s="35">
        <v>0</v>
      </c>
      <c r="Z271" s="35">
        <v>0</v>
      </c>
      <c r="AA271" s="35">
        <v>0</v>
      </c>
      <c r="AB271" s="35">
        <v>0</v>
      </c>
      <c r="AC271" s="35">
        <v>0</v>
      </c>
      <c r="AD271" s="35">
        <v>0</v>
      </c>
      <c r="AE271" s="35"/>
      <c r="AF271" s="35"/>
    </row>
    <row r="272" hidden="1" spans="8:32">
      <c r="H272" s="35" t="s">
        <v>499</v>
      </c>
      <c r="I272" s="35">
        <v>8</v>
      </c>
      <c r="K272" s="35">
        <v>0</v>
      </c>
      <c r="L272" s="35">
        <v>0</v>
      </c>
      <c r="M272" s="35">
        <v>0</v>
      </c>
      <c r="N272" s="35">
        <v>0</v>
      </c>
      <c r="O272" s="35">
        <v>0</v>
      </c>
      <c r="P272" s="35">
        <v>0</v>
      </c>
      <c r="Q272" s="35">
        <v>0</v>
      </c>
      <c r="R272" s="35">
        <v>0</v>
      </c>
      <c r="S272" s="35">
        <v>0</v>
      </c>
      <c r="T272" s="35">
        <v>0</v>
      </c>
      <c r="U272" s="35">
        <v>0</v>
      </c>
      <c r="V272" s="35">
        <v>0</v>
      </c>
      <c r="W272" s="35">
        <v>0</v>
      </c>
      <c r="X272" s="35">
        <v>0</v>
      </c>
      <c r="Y272" s="35">
        <v>0</v>
      </c>
      <c r="Z272" s="35">
        <v>0</v>
      </c>
      <c r="AA272" s="35">
        <v>0</v>
      </c>
      <c r="AB272" s="35">
        <v>0</v>
      </c>
      <c r="AC272" s="35">
        <v>0</v>
      </c>
      <c r="AD272" s="35">
        <v>0</v>
      </c>
      <c r="AE272" s="35"/>
      <c r="AF272" s="35"/>
    </row>
    <row r="273" hidden="1" spans="8:32">
      <c r="H273" s="35" t="s">
        <v>500</v>
      </c>
      <c r="I273" s="35">
        <v>9</v>
      </c>
      <c r="K273" s="35">
        <v>0</v>
      </c>
      <c r="L273" s="35">
        <v>0</v>
      </c>
      <c r="M273" s="35">
        <v>0</v>
      </c>
      <c r="N273" s="35">
        <v>0</v>
      </c>
      <c r="O273" s="35">
        <v>0</v>
      </c>
      <c r="P273" s="35">
        <v>0</v>
      </c>
      <c r="Q273" s="35">
        <v>0</v>
      </c>
      <c r="R273" s="35">
        <v>0</v>
      </c>
      <c r="S273" s="35">
        <v>0</v>
      </c>
      <c r="T273" s="35">
        <v>0</v>
      </c>
      <c r="U273" s="35">
        <v>0</v>
      </c>
      <c r="V273" s="35">
        <v>0</v>
      </c>
      <c r="W273" s="35">
        <v>0</v>
      </c>
      <c r="X273" s="35">
        <v>0</v>
      </c>
      <c r="Y273" s="35">
        <v>0</v>
      </c>
      <c r="Z273" s="35">
        <v>0</v>
      </c>
      <c r="AA273" s="35">
        <v>0</v>
      </c>
      <c r="AB273" s="35">
        <v>0</v>
      </c>
      <c r="AC273" s="35">
        <v>0</v>
      </c>
      <c r="AD273" s="35">
        <v>0</v>
      </c>
      <c r="AE273" s="35"/>
      <c r="AF273" s="35"/>
    </row>
    <row r="274" hidden="1" spans="8:32">
      <c r="H274" s="35" t="s">
        <v>501</v>
      </c>
      <c r="I274" s="35">
        <v>10</v>
      </c>
      <c r="K274" s="35">
        <v>4983.6</v>
      </c>
      <c r="L274" s="35">
        <v>0</v>
      </c>
      <c r="M274" s="35">
        <v>41</v>
      </c>
      <c r="N274" s="35">
        <v>80</v>
      </c>
      <c r="O274" s="35">
        <v>179</v>
      </c>
      <c r="P274" s="35">
        <v>300</v>
      </c>
      <c r="Q274" s="35">
        <v>730</v>
      </c>
      <c r="R274" s="35">
        <v>0</v>
      </c>
      <c r="S274" s="35">
        <v>580.2</v>
      </c>
      <c r="T274" s="35">
        <v>0</v>
      </c>
      <c r="U274" s="35">
        <v>0</v>
      </c>
      <c r="V274" s="35">
        <v>1250</v>
      </c>
      <c r="W274" s="35">
        <v>15</v>
      </c>
      <c r="X274" s="35">
        <v>0</v>
      </c>
      <c r="Y274" s="35">
        <v>1464.4</v>
      </c>
      <c r="Z274" s="35">
        <v>0</v>
      </c>
      <c r="AA274" s="35">
        <v>0</v>
      </c>
      <c r="AB274" s="35">
        <v>344</v>
      </c>
      <c r="AC274" s="35">
        <v>0</v>
      </c>
      <c r="AD274" s="35">
        <v>0</v>
      </c>
      <c r="AE274" s="35"/>
      <c r="AF274" s="35"/>
    </row>
    <row r="275" hidden="1" spans="8:32">
      <c r="H275" s="35" t="s">
        <v>502</v>
      </c>
      <c r="I275" s="35">
        <v>11</v>
      </c>
      <c r="K275" s="35">
        <v>0</v>
      </c>
      <c r="L275" s="35">
        <v>0</v>
      </c>
      <c r="M275" s="35">
        <v>0</v>
      </c>
      <c r="N275" s="35">
        <v>0</v>
      </c>
      <c r="O275" s="35">
        <v>0</v>
      </c>
      <c r="P275" s="35">
        <v>0</v>
      </c>
      <c r="Q275" s="35">
        <v>0</v>
      </c>
      <c r="R275" s="35">
        <v>0</v>
      </c>
      <c r="S275" s="35">
        <v>0</v>
      </c>
      <c r="T275" s="35">
        <v>0</v>
      </c>
      <c r="U275" s="35">
        <v>0</v>
      </c>
      <c r="V275" s="35">
        <v>0</v>
      </c>
      <c r="W275" s="35">
        <v>0</v>
      </c>
      <c r="X275" s="35">
        <v>0</v>
      </c>
      <c r="Y275" s="35">
        <v>0</v>
      </c>
      <c r="Z275" s="35">
        <v>0</v>
      </c>
      <c r="AA275" s="35">
        <v>0</v>
      </c>
      <c r="AB275" s="35">
        <v>0</v>
      </c>
      <c r="AC275" s="35">
        <v>0</v>
      </c>
      <c r="AD275" s="35">
        <v>0</v>
      </c>
      <c r="AE275" s="35"/>
      <c r="AF275" s="35"/>
    </row>
    <row r="276" hidden="1" spans="8:32">
      <c r="H276" s="35" t="s">
        <v>503</v>
      </c>
      <c r="I276" s="35">
        <v>12</v>
      </c>
      <c r="K276" s="35">
        <v>0</v>
      </c>
      <c r="L276" s="35">
        <v>0</v>
      </c>
      <c r="M276" s="35">
        <v>0</v>
      </c>
      <c r="N276" s="35">
        <v>0</v>
      </c>
      <c r="O276" s="35">
        <v>0</v>
      </c>
      <c r="P276" s="35">
        <v>0</v>
      </c>
      <c r="Q276" s="35">
        <v>0</v>
      </c>
      <c r="R276" s="35">
        <v>0</v>
      </c>
      <c r="S276" s="35">
        <v>0</v>
      </c>
      <c r="T276" s="35">
        <v>0</v>
      </c>
      <c r="U276" s="35">
        <v>0</v>
      </c>
      <c r="V276" s="35">
        <v>0</v>
      </c>
      <c r="W276" s="35">
        <v>0</v>
      </c>
      <c r="X276" s="35">
        <v>0</v>
      </c>
      <c r="Y276" s="35">
        <v>0</v>
      </c>
      <c r="Z276" s="35">
        <v>0</v>
      </c>
      <c r="AA276" s="35">
        <v>0</v>
      </c>
      <c r="AB276" s="35">
        <v>0</v>
      </c>
      <c r="AC276" s="35">
        <v>0</v>
      </c>
      <c r="AD276" s="35">
        <v>0</v>
      </c>
      <c r="AE276" s="35"/>
      <c r="AF276" s="35"/>
    </row>
    <row r="277" hidden="1" spans="8:32">
      <c r="H277" s="35" t="s">
        <v>504</v>
      </c>
      <c r="I277" s="35">
        <v>13</v>
      </c>
      <c r="K277" s="35">
        <v>0</v>
      </c>
      <c r="L277" s="35">
        <v>0</v>
      </c>
      <c r="M277" s="35">
        <v>0</v>
      </c>
      <c r="N277" s="35">
        <v>0</v>
      </c>
      <c r="O277" s="35">
        <v>0</v>
      </c>
      <c r="P277" s="35">
        <v>0</v>
      </c>
      <c r="Q277" s="35">
        <v>0</v>
      </c>
      <c r="R277" s="35">
        <v>0</v>
      </c>
      <c r="S277" s="35">
        <v>0</v>
      </c>
      <c r="T277" s="35">
        <v>0</v>
      </c>
      <c r="U277" s="35">
        <v>0</v>
      </c>
      <c r="V277" s="35">
        <v>0</v>
      </c>
      <c r="W277" s="35">
        <v>0</v>
      </c>
      <c r="X277" s="35">
        <v>0</v>
      </c>
      <c r="Y277" s="35">
        <v>0</v>
      </c>
      <c r="Z277" s="35">
        <v>0</v>
      </c>
      <c r="AA277" s="35">
        <v>0</v>
      </c>
      <c r="AB277" s="35">
        <v>0</v>
      </c>
      <c r="AC277" s="35">
        <v>0</v>
      </c>
      <c r="AD277" s="35">
        <v>0</v>
      </c>
      <c r="AE277" s="35"/>
      <c r="AF277" s="35"/>
    </row>
    <row r="278" hidden="1" spans="8:32">
      <c r="H278" s="35" t="s">
        <v>505</v>
      </c>
      <c r="I278" s="35">
        <v>14</v>
      </c>
      <c r="K278" s="35">
        <v>0</v>
      </c>
      <c r="L278" s="35">
        <v>0</v>
      </c>
      <c r="M278" s="35">
        <v>0</v>
      </c>
      <c r="N278" s="35">
        <v>0</v>
      </c>
      <c r="O278" s="35">
        <v>0</v>
      </c>
      <c r="P278" s="35">
        <v>0</v>
      </c>
      <c r="Q278" s="35">
        <v>0</v>
      </c>
      <c r="R278" s="35">
        <v>0</v>
      </c>
      <c r="S278" s="35">
        <v>0</v>
      </c>
      <c r="T278" s="35">
        <v>0</v>
      </c>
      <c r="U278" s="35">
        <v>0</v>
      </c>
      <c r="V278" s="35">
        <v>0</v>
      </c>
      <c r="W278" s="35">
        <v>0</v>
      </c>
      <c r="X278" s="35">
        <v>0</v>
      </c>
      <c r="Y278" s="35">
        <v>0</v>
      </c>
      <c r="Z278" s="35">
        <v>0</v>
      </c>
      <c r="AA278" s="35">
        <v>0</v>
      </c>
      <c r="AB278" s="35">
        <v>0</v>
      </c>
      <c r="AC278" s="35">
        <v>0</v>
      </c>
      <c r="AD278" s="35">
        <v>0</v>
      </c>
      <c r="AE278" s="35"/>
      <c r="AF278" s="35"/>
    </row>
    <row r="279" hidden="1" spans="8:32">
      <c r="H279" s="35" t="s">
        <v>506</v>
      </c>
      <c r="I279" s="35">
        <v>15</v>
      </c>
      <c r="K279" s="35">
        <v>0</v>
      </c>
      <c r="L279" s="35">
        <v>0</v>
      </c>
      <c r="M279" s="35">
        <v>0</v>
      </c>
      <c r="N279" s="35">
        <v>0</v>
      </c>
      <c r="O279" s="35">
        <v>0</v>
      </c>
      <c r="P279" s="35">
        <v>0</v>
      </c>
      <c r="Q279" s="35">
        <v>0</v>
      </c>
      <c r="R279" s="35">
        <v>0</v>
      </c>
      <c r="S279" s="35">
        <v>0</v>
      </c>
      <c r="T279" s="35">
        <v>0</v>
      </c>
      <c r="U279" s="35">
        <v>0</v>
      </c>
      <c r="V279" s="35">
        <v>0</v>
      </c>
      <c r="W279" s="35">
        <v>0</v>
      </c>
      <c r="X279" s="35">
        <v>0</v>
      </c>
      <c r="Y279" s="35">
        <v>0</v>
      </c>
      <c r="Z279" s="35">
        <v>0</v>
      </c>
      <c r="AA279" s="35">
        <v>0</v>
      </c>
      <c r="AB279" s="35">
        <v>0</v>
      </c>
      <c r="AC279" s="35">
        <v>0</v>
      </c>
      <c r="AD279" s="35">
        <v>0</v>
      </c>
      <c r="AE279" s="35"/>
      <c r="AF279" s="35"/>
    </row>
    <row r="280" hidden="1" spans="8:32">
      <c r="H280" s="35" t="s">
        <v>507</v>
      </c>
      <c r="I280" s="35">
        <v>16</v>
      </c>
      <c r="K280" s="35">
        <v>0</v>
      </c>
      <c r="L280" s="35">
        <v>0</v>
      </c>
      <c r="M280" s="35">
        <v>0</v>
      </c>
      <c r="N280" s="35">
        <v>0</v>
      </c>
      <c r="O280" s="35">
        <v>0</v>
      </c>
      <c r="P280" s="35">
        <v>0</v>
      </c>
      <c r="Q280" s="35">
        <v>0</v>
      </c>
      <c r="R280" s="35">
        <v>0</v>
      </c>
      <c r="S280" s="35">
        <v>0</v>
      </c>
      <c r="T280" s="35">
        <v>0</v>
      </c>
      <c r="U280" s="35">
        <v>0</v>
      </c>
      <c r="V280" s="35">
        <v>0</v>
      </c>
      <c r="W280" s="35">
        <v>0</v>
      </c>
      <c r="X280" s="35">
        <v>0</v>
      </c>
      <c r="Y280" s="35">
        <v>0</v>
      </c>
      <c r="Z280" s="35">
        <v>0</v>
      </c>
      <c r="AA280" s="35">
        <v>0</v>
      </c>
      <c r="AB280" s="35">
        <v>0</v>
      </c>
      <c r="AC280" s="35">
        <v>0</v>
      </c>
      <c r="AD280" s="35">
        <v>0</v>
      </c>
      <c r="AE280" s="35"/>
      <c r="AF280" s="35"/>
    </row>
    <row r="281" hidden="1" spans="8:32">
      <c r="H281" s="35" t="s">
        <v>508</v>
      </c>
      <c r="I281" s="35">
        <v>17</v>
      </c>
      <c r="K281" s="35">
        <v>0</v>
      </c>
      <c r="L281" s="35">
        <v>0</v>
      </c>
      <c r="M281" s="35">
        <v>0</v>
      </c>
      <c r="N281" s="35">
        <v>0</v>
      </c>
      <c r="O281" s="35">
        <v>0</v>
      </c>
      <c r="P281" s="35">
        <v>0</v>
      </c>
      <c r="Q281" s="35">
        <v>0</v>
      </c>
      <c r="R281" s="35">
        <v>0</v>
      </c>
      <c r="S281" s="35">
        <v>0</v>
      </c>
      <c r="T281" s="35">
        <v>0</v>
      </c>
      <c r="U281" s="35">
        <v>0</v>
      </c>
      <c r="V281" s="35">
        <v>0</v>
      </c>
      <c r="W281" s="35">
        <v>0</v>
      </c>
      <c r="X281" s="35">
        <v>0</v>
      </c>
      <c r="Y281" s="35">
        <v>0</v>
      </c>
      <c r="Z281" s="35">
        <v>0</v>
      </c>
      <c r="AA281" s="35">
        <v>0</v>
      </c>
      <c r="AB281" s="35">
        <v>0</v>
      </c>
      <c r="AC281" s="35">
        <v>0</v>
      </c>
      <c r="AD281" s="35">
        <v>0</v>
      </c>
      <c r="AE281" s="35"/>
      <c r="AF281" s="35"/>
    </row>
    <row r="282" hidden="1" spans="8:32">
      <c r="H282" s="35" t="s">
        <v>509</v>
      </c>
      <c r="I282" s="35">
        <v>18</v>
      </c>
      <c r="K282" s="35">
        <v>0</v>
      </c>
      <c r="L282" s="35">
        <v>0</v>
      </c>
      <c r="M282" s="35">
        <v>0</v>
      </c>
      <c r="N282" s="35">
        <v>0</v>
      </c>
      <c r="O282" s="35">
        <v>0</v>
      </c>
      <c r="P282" s="35">
        <v>0</v>
      </c>
      <c r="Q282" s="35">
        <v>0</v>
      </c>
      <c r="R282" s="35">
        <v>0</v>
      </c>
      <c r="S282" s="35">
        <v>0</v>
      </c>
      <c r="T282" s="35">
        <v>0</v>
      </c>
      <c r="U282" s="35">
        <v>0</v>
      </c>
      <c r="V282" s="35">
        <v>0</v>
      </c>
      <c r="W282" s="35">
        <v>0</v>
      </c>
      <c r="X282" s="35">
        <v>0</v>
      </c>
      <c r="Y282" s="35">
        <v>0</v>
      </c>
      <c r="Z282" s="35">
        <v>0</v>
      </c>
      <c r="AA282" s="35">
        <v>0</v>
      </c>
      <c r="AB282" s="35">
        <v>0</v>
      </c>
      <c r="AC282" s="35">
        <v>0</v>
      </c>
      <c r="AD282" s="35">
        <v>0</v>
      </c>
      <c r="AE282" s="35"/>
      <c r="AF282" s="35"/>
    </row>
    <row r="283" hidden="1" spans="8:32">
      <c r="H283" s="35" t="s">
        <v>510</v>
      </c>
      <c r="I283" s="35">
        <v>19</v>
      </c>
      <c r="K283" s="35">
        <v>0</v>
      </c>
      <c r="L283" s="35">
        <v>0</v>
      </c>
      <c r="M283" s="35">
        <v>0</v>
      </c>
      <c r="N283" s="35">
        <v>0</v>
      </c>
      <c r="O283" s="35">
        <v>0</v>
      </c>
      <c r="P283" s="35">
        <v>0</v>
      </c>
      <c r="Q283" s="35">
        <v>0</v>
      </c>
      <c r="R283" s="35">
        <v>0</v>
      </c>
      <c r="S283" s="35">
        <v>0</v>
      </c>
      <c r="T283" s="35">
        <v>0</v>
      </c>
      <c r="U283" s="35">
        <v>0</v>
      </c>
      <c r="V283" s="35">
        <v>0</v>
      </c>
      <c r="W283" s="35">
        <v>0</v>
      </c>
      <c r="X283" s="35">
        <v>0</v>
      </c>
      <c r="Y283" s="35">
        <v>0</v>
      </c>
      <c r="Z283" s="35">
        <v>0</v>
      </c>
      <c r="AA283" s="35">
        <v>0</v>
      </c>
      <c r="AB283" s="35">
        <v>0</v>
      </c>
      <c r="AC283" s="35">
        <v>0</v>
      </c>
      <c r="AD283" s="35">
        <v>0</v>
      </c>
      <c r="AE283" s="35"/>
      <c r="AF283" s="35"/>
    </row>
    <row r="284" hidden="1" spans="8:32">
      <c r="H284" s="35" t="s">
        <v>511</v>
      </c>
      <c r="I284" s="35">
        <v>20</v>
      </c>
      <c r="K284" s="35">
        <v>0</v>
      </c>
      <c r="L284" s="35">
        <v>0</v>
      </c>
      <c r="M284" s="35">
        <v>0</v>
      </c>
      <c r="N284" s="35">
        <v>0</v>
      </c>
      <c r="O284" s="35">
        <v>0</v>
      </c>
      <c r="P284" s="35">
        <v>0</v>
      </c>
      <c r="Q284" s="35">
        <v>0</v>
      </c>
      <c r="R284" s="35">
        <v>0</v>
      </c>
      <c r="S284" s="35">
        <v>0</v>
      </c>
      <c r="T284" s="35">
        <v>0</v>
      </c>
      <c r="U284" s="35">
        <v>0</v>
      </c>
      <c r="V284" s="35">
        <v>0</v>
      </c>
      <c r="W284" s="35">
        <v>0</v>
      </c>
      <c r="X284" s="35">
        <v>0</v>
      </c>
      <c r="Y284" s="35">
        <v>0</v>
      </c>
      <c r="Z284" s="35">
        <v>0</v>
      </c>
      <c r="AA284" s="35">
        <v>0</v>
      </c>
      <c r="AB284" s="35">
        <v>0</v>
      </c>
      <c r="AC284" s="35">
        <v>0</v>
      </c>
      <c r="AD284" s="35">
        <v>0</v>
      </c>
      <c r="AE284" s="35"/>
      <c r="AF284" s="35"/>
    </row>
    <row r="285" hidden="1" spans="8:32">
      <c r="H285" s="35" t="s">
        <v>512</v>
      </c>
      <c r="I285" s="35">
        <v>21</v>
      </c>
      <c r="K285" s="35">
        <v>0</v>
      </c>
      <c r="L285" s="35">
        <v>0</v>
      </c>
      <c r="M285" s="35">
        <v>0</v>
      </c>
      <c r="N285" s="35">
        <v>0</v>
      </c>
      <c r="O285" s="35">
        <v>0</v>
      </c>
      <c r="P285" s="35">
        <v>0</v>
      </c>
      <c r="Q285" s="35">
        <v>0</v>
      </c>
      <c r="R285" s="35">
        <v>0</v>
      </c>
      <c r="S285" s="35">
        <v>0</v>
      </c>
      <c r="T285" s="35">
        <v>0</v>
      </c>
      <c r="U285" s="35">
        <v>0</v>
      </c>
      <c r="V285" s="35">
        <v>0</v>
      </c>
      <c r="W285" s="35">
        <v>0</v>
      </c>
      <c r="X285" s="35">
        <v>0</v>
      </c>
      <c r="Y285" s="35">
        <v>0</v>
      </c>
      <c r="Z285" s="35">
        <v>0</v>
      </c>
      <c r="AA285" s="35">
        <v>0</v>
      </c>
      <c r="AB285" s="35">
        <v>0</v>
      </c>
      <c r="AC285" s="35">
        <v>0</v>
      </c>
      <c r="AD285" s="35">
        <v>0</v>
      </c>
      <c r="AE285" s="35"/>
      <c r="AF285" s="35"/>
    </row>
    <row r="286" hidden="1" spans="8:32">
      <c r="H286" s="35" t="s">
        <v>513</v>
      </c>
      <c r="I286" s="35">
        <v>22</v>
      </c>
      <c r="K286" s="35">
        <v>0</v>
      </c>
      <c r="L286" s="35">
        <v>0</v>
      </c>
      <c r="M286" s="35">
        <v>0</v>
      </c>
      <c r="N286" s="35">
        <v>0</v>
      </c>
      <c r="O286" s="35">
        <v>0</v>
      </c>
      <c r="P286" s="35">
        <v>0</v>
      </c>
      <c r="Q286" s="35">
        <v>0</v>
      </c>
      <c r="R286" s="35">
        <v>0</v>
      </c>
      <c r="S286" s="35">
        <v>0</v>
      </c>
      <c r="T286" s="35">
        <v>0</v>
      </c>
      <c r="U286" s="35">
        <v>0</v>
      </c>
      <c r="V286" s="35">
        <v>0</v>
      </c>
      <c r="W286" s="35">
        <v>0</v>
      </c>
      <c r="X286" s="35">
        <v>0</v>
      </c>
      <c r="Y286" s="35">
        <v>0</v>
      </c>
      <c r="Z286" s="35">
        <v>0</v>
      </c>
      <c r="AA286" s="35">
        <v>0</v>
      </c>
      <c r="AB286" s="35">
        <v>0</v>
      </c>
      <c r="AC286" s="35">
        <v>0</v>
      </c>
      <c r="AD286" s="35">
        <v>0</v>
      </c>
      <c r="AE286" s="35"/>
      <c r="AF286" s="35"/>
    </row>
    <row r="287" hidden="1" spans="8:32">
      <c r="H287" s="35" t="s">
        <v>514</v>
      </c>
      <c r="I287" s="35">
        <v>23</v>
      </c>
      <c r="K287" s="35">
        <v>0</v>
      </c>
      <c r="L287" s="35">
        <v>0</v>
      </c>
      <c r="M287" s="35">
        <v>0</v>
      </c>
      <c r="N287" s="35">
        <v>0</v>
      </c>
      <c r="O287" s="35">
        <v>0</v>
      </c>
      <c r="P287" s="35">
        <v>0</v>
      </c>
      <c r="Q287" s="35">
        <v>0</v>
      </c>
      <c r="R287" s="35">
        <v>0</v>
      </c>
      <c r="S287" s="35">
        <v>0</v>
      </c>
      <c r="T287" s="35">
        <v>0</v>
      </c>
      <c r="U287" s="35">
        <v>0</v>
      </c>
      <c r="V287" s="35">
        <v>0</v>
      </c>
      <c r="W287" s="35">
        <v>0</v>
      </c>
      <c r="X287" s="35">
        <v>0</v>
      </c>
      <c r="Y287" s="35">
        <v>0</v>
      </c>
      <c r="Z287" s="35">
        <v>0</v>
      </c>
      <c r="AA287" s="35">
        <v>0</v>
      </c>
      <c r="AB287" s="35">
        <v>0</v>
      </c>
      <c r="AC287" s="35">
        <v>0</v>
      </c>
      <c r="AD287" s="35">
        <v>0</v>
      </c>
      <c r="AE287" s="35"/>
      <c r="AF287" s="35"/>
    </row>
    <row r="288" hidden="1" spans="8:32">
      <c r="H288" s="35" t="s">
        <v>515</v>
      </c>
      <c r="I288" s="35">
        <v>24</v>
      </c>
      <c r="K288" s="35">
        <v>0</v>
      </c>
      <c r="L288" s="35">
        <v>0</v>
      </c>
      <c r="M288" s="35">
        <v>0</v>
      </c>
      <c r="N288" s="35">
        <v>0</v>
      </c>
      <c r="O288" s="35">
        <v>0</v>
      </c>
      <c r="P288" s="35">
        <v>0</v>
      </c>
      <c r="Q288" s="35">
        <v>0</v>
      </c>
      <c r="R288" s="35">
        <v>0</v>
      </c>
      <c r="S288" s="35">
        <v>0</v>
      </c>
      <c r="T288" s="35">
        <v>0</v>
      </c>
      <c r="U288" s="35">
        <v>0</v>
      </c>
      <c r="V288" s="35">
        <v>0</v>
      </c>
      <c r="W288" s="35">
        <v>0</v>
      </c>
      <c r="X288" s="35">
        <v>0</v>
      </c>
      <c r="Y288" s="35">
        <v>0</v>
      </c>
      <c r="Z288" s="35">
        <v>0</v>
      </c>
      <c r="AA288" s="35">
        <v>0</v>
      </c>
      <c r="AB288" s="35">
        <v>0</v>
      </c>
      <c r="AC288" s="35">
        <v>0</v>
      </c>
      <c r="AD288" s="35">
        <v>0</v>
      </c>
      <c r="AE288" s="35"/>
      <c r="AF288" s="35"/>
    </row>
    <row r="289" hidden="1" spans="8:32">
      <c r="H289" s="35" t="s">
        <v>516</v>
      </c>
      <c r="I289" s="35">
        <v>25</v>
      </c>
      <c r="K289" s="35">
        <v>0</v>
      </c>
      <c r="L289" s="35">
        <v>0</v>
      </c>
      <c r="M289" s="35">
        <v>0</v>
      </c>
      <c r="N289" s="35">
        <v>0</v>
      </c>
      <c r="O289" s="35">
        <v>0</v>
      </c>
      <c r="P289" s="35">
        <v>0</v>
      </c>
      <c r="Q289" s="35">
        <v>0</v>
      </c>
      <c r="R289" s="35">
        <v>0</v>
      </c>
      <c r="S289" s="35">
        <v>0</v>
      </c>
      <c r="T289" s="35">
        <v>0</v>
      </c>
      <c r="U289" s="35">
        <v>0</v>
      </c>
      <c r="V289" s="35">
        <v>0</v>
      </c>
      <c r="W289" s="35">
        <v>0</v>
      </c>
      <c r="X289" s="35">
        <v>0</v>
      </c>
      <c r="Y289" s="35">
        <v>0</v>
      </c>
      <c r="Z289" s="35">
        <v>0</v>
      </c>
      <c r="AA289" s="35">
        <v>0</v>
      </c>
      <c r="AB289" s="35">
        <v>0</v>
      </c>
      <c r="AC289" s="35">
        <v>0</v>
      </c>
      <c r="AD289" s="35">
        <v>0</v>
      </c>
      <c r="AE289" s="35"/>
      <c r="AF289" s="35"/>
    </row>
    <row r="290" hidden="1" spans="8:32">
      <c r="H290" s="35" t="s">
        <v>517</v>
      </c>
      <c r="I290" s="35">
        <v>26</v>
      </c>
      <c r="K290" s="35">
        <v>0</v>
      </c>
      <c r="L290" s="35">
        <v>0</v>
      </c>
      <c r="M290" s="35">
        <v>0</v>
      </c>
      <c r="N290" s="35">
        <v>0</v>
      </c>
      <c r="O290" s="35">
        <v>0</v>
      </c>
      <c r="P290" s="35">
        <v>0</v>
      </c>
      <c r="Q290" s="35">
        <v>0</v>
      </c>
      <c r="R290" s="35">
        <v>0</v>
      </c>
      <c r="S290" s="35">
        <v>0</v>
      </c>
      <c r="T290" s="35">
        <v>0</v>
      </c>
      <c r="U290" s="35">
        <v>0</v>
      </c>
      <c r="V290" s="35">
        <v>0</v>
      </c>
      <c r="W290" s="35">
        <v>0</v>
      </c>
      <c r="X290" s="35">
        <v>0</v>
      </c>
      <c r="Y290" s="35">
        <v>0</v>
      </c>
      <c r="Z290" s="35">
        <v>0</v>
      </c>
      <c r="AA290" s="35">
        <v>0</v>
      </c>
      <c r="AB290" s="35">
        <v>0</v>
      </c>
      <c r="AC290" s="35">
        <v>0</v>
      </c>
      <c r="AD290" s="35">
        <v>0</v>
      </c>
      <c r="AE290" s="35"/>
      <c r="AF290" s="35"/>
    </row>
    <row r="291" hidden="1" spans="8:32">
      <c r="H291" s="35" t="s">
        <v>518</v>
      </c>
      <c r="I291" s="35">
        <v>27</v>
      </c>
      <c r="K291" s="35">
        <v>114.1</v>
      </c>
      <c r="L291" s="35">
        <v>0</v>
      </c>
      <c r="M291" s="35">
        <v>0</v>
      </c>
      <c r="N291" s="35">
        <v>0</v>
      </c>
      <c r="O291" s="35">
        <v>20</v>
      </c>
      <c r="P291" s="35">
        <v>0</v>
      </c>
      <c r="Q291" s="35">
        <v>0</v>
      </c>
      <c r="R291" s="35">
        <v>0</v>
      </c>
      <c r="S291" s="35">
        <v>0</v>
      </c>
      <c r="T291" s="35">
        <v>0</v>
      </c>
      <c r="U291" s="35">
        <v>0</v>
      </c>
      <c r="V291" s="35">
        <v>0</v>
      </c>
      <c r="W291" s="35">
        <v>0</v>
      </c>
      <c r="X291" s="35">
        <v>0</v>
      </c>
      <c r="Y291" s="35"/>
      <c r="Z291" s="35">
        <v>0</v>
      </c>
      <c r="AA291" s="35">
        <v>80</v>
      </c>
      <c r="AB291" s="35">
        <v>0</v>
      </c>
      <c r="AC291" s="35">
        <v>14.1</v>
      </c>
      <c r="AD291" s="35">
        <v>0</v>
      </c>
      <c r="AE291" s="35"/>
      <c r="AF291" s="35"/>
    </row>
    <row r="292" hidden="1" spans="8:32">
      <c r="H292" s="35" t="s">
        <v>519</v>
      </c>
      <c r="I292" s="35">
        <v>28</v>
      </c>
      <c r="K292" s="35">
        <v>615</v>
      </c>
      <c r="L292" s="35">
        <v>0</v>
      </c>
      <c r="M292" s="35">
        <v>0</v>
      </c>
      <c r="N292" s="35">
        <v>0</v>
      </c>
      <c r="O292" s="35">
        <v>0</v>
      </c>
      <c r="P292" s="35">
        <v>0</v>
      </c>
      <c r="Q292" s="35">
        <v>0</v>
      </c>
      <c r="R292" s="35">
        <v>0</v>
      </c>
      <c r="S292" s="35">
        <v>0</v>
      </c>
      <c r="T292" s="35">
        <v>0</v>
      </c>
      <c r="U292" s="35">
        <v>0</v>
      </c>
      <c r="V292" s="35">
        <v>615</v>
      </c>
      <c r="W292" s="35">
        <v>0</v>
      </c>
      <c r="X292" s="35">
        <v>0</v>
      </c>
      <c r="Y292" s="35">
        <v>0</v>
      </c>
      <c r="Z292" s="35">
        <v>0</v>
      </c>
      <c r="AA292" s="35">
        <v>0</v>
      </c>
      <c r="AB292" s="35">
        <v>0</v>
      </c>
      <c r="AC292" s="35">
        <v>0</v>
      </c>
      <c r="AD292" s="35">
        <v>0</v>
      </c>
      <c r="AE292" s="35"/>
      <c r="AF292" s="35"/>
    </row>
    <row r="293" hidden="1" spans="8:32">
      <c r="H293" s="35" t="s">
        <v>520</v>
      </c>
      <c r="I293" s="35">
        <v>29</v>
      </c>
      <c r="K293" s="35">
        <v>0</v>
      </c>
      <c r="L293" s="35">
        <v>0</v>
      </c>
      <c r="M293" s="35">
        <v>0</v>
      </c>
      <c r="N293" s="35">
        <v>0</v>
      </c>
      <c r="O293" s="35">
        <v>0</v>
      </c>
      <c r="P293" s="35">
        <v>0</v>
      </c>
      <c r="Q293" s="35">
        <v>0</v>
      </c>
      <c r="R293" s="35">
        <v>0</v>
      </c>
      <c r="S293" s="35">
        <v>0</v>
      </c>
      <c r="T293" s="35">
        <v>0</v>
      </c>
      <c r="U293" s="35">
        <v>0</v>
      </c>
      <c r="V293" s="35">
        <v>0</v>
      </c>
      <c r="W293" s="35">
        <v>0</v>
      </c>
      <c r="X293" s="35">
        <v>0</v>
      </c>
      <c r="Y293" s="35">
        <v>0</v>
      </c>
      <c r="Z293" s="35">
        <v>0</v>
      </c>
      <c r="AA293" s="35">
        <v>0</v>
      </c>
      <c r="AB293" s="35">
        <v>0</v>
      </c>
      <c r="AC293" s="35">
        <v>0</v>
      </c>
      <c r="AD293" s="35">
        <v>0</v>
      </c>
      <c r="AE293" s="35"/>
      <c r="AF293" s="35"/>
    </row>
    <row r="294" hidden="1" spans="8:32">
      <c r="H294" s="35" t="s">
        <v>521</v>
      </c>
      <c r="I294" s="35">
        <v>30</v>
      </c>
      <c r="K294" s="35">
        <v>0</v>
      </c>
      <c r="L294" s="35">
        <v>0</v>
      </c>
      <c r="M294" s="35">
        <v>0</v>
      </c>
      <c r="N294" s="35">
        <v>0</v>
      </c>
      <c r="O294" s="35">
        <v>0</v>
      </c>
      <c r="P294" s="35">
        <v>0</v>
      </c>
      <c r="Q294" s="35">
        <v>0</v>
      </c>
      <c r="R294" s="35">
        <v>0</v>
      </c>
      <c r="S294" s="35">
        <v>0</v>
      </c>
      <c r="T294" s="35">
        <v>0</v>
      </c>
      <c r="U294" s="35">
        <v>0</v>
      </c>
      <c r="V294" s="35">
        <v>0</v>
      </c>
      <c r="W294" s="35">
        <v>0</v>
      </c>
      <c r="X294" s="35">
        <v>0</v>
      </c>
      <c r="Y294" s="35">
        <v>0</v>
      </c>
      <c r="Z294" s="35">
        <v>0</v>
      </c>
      <c r="AA294" s="35">
        <v>0</v>
      </c>
      <c r="AB294" s="35">
        <v>0</v>
      </c>
      <c r="AC294" s="35">
        <v>0</v>
      </c>
      <c r="AD294" s="35">
        <v>0</v>
      </c>
      <c r="AE294" s="35"/>
      <c r="AF294" s="35"/>
    </row>
    <row r="295" hidden="1" spans="8:32">
      <c r="H295" s="35" t="s">
        <v>522</v>
      </c>
      <c r="I295" s="35">
        <v>31</v>
      </c>
      <c r="K295" s="35">
        <v>0</v>
      </c>
      <c r="L295" s="35">
        <v>0</v>
      </c>
      <c r="M295" s="35">
        <v>0</v>
      </c>
      <c r="N295" s="35">
        <v>0</v>
      </c>
      <c r="O295" s="35">
        <v>0</v>
      </c>
      <c r="P295" s="35">
        <v>0</v>
      </c>
      <c r="Q295" s="35">
        <v>0</v>
      </c>
      <c r="R295" s="35">
        <v>0</v>
      </c>
      <c r="S295" s="35">
        <v>0</v>
      </c>
      <c r="T295" s="35">
        <v>0</v>
      </c>
      <c r="U295" s="35">
        <v>0</v>
      </c>
      <c r="V295" s="35">
        <v>0</v>
      </c>
      <c r="W295" s="35">
        <v>0</v>
      </c>
      <c r="X295" s="35">
        <v>0</v>
      </c>
      <c r="Y295" s="35">
        <v>0</v>
      </c>
      <c r="Z295" s="35">
        <v>0</v>
      </c>
      <c r="AA295" s="35">
        <v>0</v>
      </c>
      <c r="AB295" s="35">
        <v>0</v>
      </c>
      <c r="AC295" s="35">
        <v>0</v>
      </c>
      <c r="AD295" s="35">
        <v>0</v>
      </c>
      <c r="AE295" s="35"/>
      <c r="AF295" s="35"/>
    </row>
    <row r="296" hidden="1" spans="8:32">
      <c r="H296" s="35" t="s">
        <v>523</v>
      </c>
      <c r="I296" s="35">
        <v>32</v>
      </c>
      <c r="K296" s="35">
        <v>0</v>
      </c>
      <c r="L296" s="35">
        <v>0</v>
      </c>
      <c r="M296" s="35">
        <v>0</v>
      </c>
      <c r="N296" s="35">
        <v>0</v>
      </c>
      <c r="O296" s="35">
        <v>0</v>
      </c>
      <c r="P296" s="35">
        <v>0</v>
      </c>
      <c r="Q296" s="35">
        <v>0</v>
      </c>
      <c r="R296" s="35">
        <v>0</v>
      </c>
      <c r="S296" s="35">
        <v>0</v>
      </c>
      <c r="T296" s="35">
        <v>0</v>
      </c>
      <c r="U296" s="35">
        <v>0</v>
      </c>
      <c r="V296" s="35">
        <v>0</v>
      </c>
      <c r="W296" s="35">
        <v>0</v>
      </c>
      <c r="X296" s="35">
        <v>0</v>
      </c>
      <c r="Y296" s="35">
        <v>0</v>
      </c>
      <c r="Z296" s="35">
        <v>0</v>
      </c>
      <c r="AA296" s="35">
        <v>0</v>
      </c>
      <c r="AB296" s="35">
        <v>0</v>
      </c>
      <c r="AC296" s="35">
        <v>0</v>
      </c>
      <c r="AD296" s="35">
        <v>0</v>
      </c>
      <c r="AE296" s="35"/>
      <c r="AF296" s="35"/>
    </row>
    <row r="297" hidden="1" spans="8:32">
      <c r="H297" s="35" t="s">
        <v>524</v>
      </c>
      <c r="I297" s="35">
        <v>33</v>
      </c>
      <c r="K297" s="35">
        <v>0</v>
      </c>
      <c r="L297" s="35">
        <v>0</v>
      </c>
      <c r="M297" s="35">
        <v>0</v>
      </c>
      <c r="N297" s="35">
        <v>0</v>
      </c>
      <c r="O297" s="35">
        <v>0</v>
      </c>
      <c r="P297" s="35">
        <v>0</v>
      </c>
      <c r="Q297" s="35">
        <v>0</v>
      </c>
      <c r="R297" s="35"/>
      <c r="S297" s="35">
        <v>0</v>
      </c>
      <c r="T297" s="35">
        <v>0</v>
      </c>
      <c r="U297" s="35">
        <v>0</v>
      </c>
      <c r="V297" s="35">
        <v>0</v>
      </c>
      <c r="W297" s="35">
        <v>0</v>
      </c>
      <c r="X297" s="35">
        <v>0</v>
      </c>
      <c r="Y297" s="35">
        <v>0</v>
      </c>
      <c r="Z297" s="35">
        <v>0</v>
      </c>
      <c r="AA297" s="35">
        <v>0</v>
      </c>
      <c r="AB297" s="35">
        <v>0</v>
      </c>
      <c r="AC297" s="35">
        <v>0</v>
      </c>
      <c r="AD297" s="35">
        <v>0</v>
      </c>
      <c r="AE297" s="35"/>
      <c r="AF297" s="35"/>
    </row>
    <row r="298" hidden="1" spans="8:32">
      <c r="H298" s="35" t="s">
        <v>525</v>
      </c>
      <c r="I298" s="35">
        <v>34</v>
      </c>
      <c r="K298" s="35">
        <v>0</v>
      </c>
      <c r="L298" s="35">
        <v>0</v>
      </c>
      <c r="M298" s="35">
        <v>0</v>
      </c>
      <c r="N298" s="35">
        <v>0</v>
      </c>
      <c r="O298" s="35">
        <v>0</v>
      </c>
      <c r="P298" s="35">
        <v>0</v>
      </c>
      <c r="Q298" s="35">
        <v>0</v>
      </c>
      <c r="R298" s="35">
        <v>0</v>
      </c>
      <c r="S298" s="35">
        <v>0</v>
      </c>
      <c r="T298" s="35">
        <v>0</v>
      </c>
      <c r="U298" s="35">
        <v>0</v>
      </c>
      <c r="V298" s="35">
        <v>0</v>
      </c>
      <c r="W298" s="35">
        <v>0</v>
      </c>
      <c r="X298" s="35">
        <v>0</v>
      </c>
      <c r="Y298" s="35">
        <v>0</v>
      </c>
      <c r="Z298" s="35">
        <v>0</v>
      </c>
      <c r="AA298" s="35">
        <v>0</v>
      </c>
      <c r="AB298" s="35">
        <v>0</v>
      </c>
      <c r="AC298" s="35">
        <v>0</v>
      </c>
      <c r="AD298" s="35">
        <v>0</v>
      </c>
      <c r="AE298" s="35"/>
      <c r="AF298" s="35"/>
    </row>
    <row r="299" hidden="1" spans="8:32">
      <c r="H299" s="35" t="s">
        <v>526</v>
      </c>
      <c r="I299" s="35">
        <v>35</v>
      </c>
      <c r="K299" s="35">
        <v>0</v>
      </c>
      <c r="L299" s="35">
        <v>0</v>
      </c>
      <c r="M299" s="35">
        <v>0</v>
      </c>
      <c r="N299" s="35">
        <v>0</v>
      </c>
      <c r="O299" s="35">
        <v>0</v>
      </c>
      <c r="P299" s="35">
        <v>0</v>
      </c>
      <c r="Q299" s="35">
        <v>0</v>
      </c>
      <c r="R299" s="35">
        <v>0</v>
      </c>
      <c r="S299" s="35">
        <v>0</v>
      </c>
      <c r="T299" s="35">
        <v>0</v>
      </c>
      <c r="U299" s="35">
        <v>0</v>
      </c>
      <c r="V299" s="35">
        <v>0</v>
      </c>
      <c r="W299" s="35">
        <v>0</v>
      </c>
      <c r="X299" s="35">
        <v>0</v>
      </c>
      <c r="Y299" s="35">
        <v>0</v>
      </c>
      <c r="Z299" s="35">
        <v>0</v>
      </c>
      <c r="AA299" s="35">
        <v>0</v>
      </c>
      <c r="AB299" s="35">
        <v>0</v>
      </c>
      <c r="AC299" s="35">
        <v>0</v>
      </c>
      <c r="AD299" s="35">
        <v>0</v>
      </c>
      <c r="AE299" s="35"/>
      <c r="AF299" s="35"/>
    </row>
    <row r="300" hidden="1" spans="8:32">
      <c r="H300" s="35" t="s">
        <v>527</v>
      </c>
      <c r="I300" s="35">
        <v>36</v>
      </c>
      <c r="K300" s="35">
        <v>0</v>
      </c>
      <c r="L300" s="35">
        <v>0</v>
      </c>
      <c r="M300" s="35">
        <v>0</v>
      </c>
      <c r="N300" s="35">
        <v>0</v>
      </c>
      <c r="O300" s="35">
        <v>0</v>
      </c>
      <c r="P300" s="35">
        <v>0</v>
      </c>
      <c r="Q300" s="35">
        <v>0</v>
      </c>
      <c r="R300" s="35">
        <v>0</v>
      </c>
      <c r="S300" s="35">
        <v>0</v>
      </c>
      <c r="T300" s="35">
        <v>0</v>
      </c>
      <c r="U300" s="35">
        <v>0</v>
      </c>
      <c r="V300" s="35">
        <v>0</v>
      </c>
      <c r="W300" s="35">
        <v>0</v>
      </c>
      <c r="X300" s="35">
        <v>0</v>
      </c>
      <c r="Y300" s="35">
        <v>0</v>
      </c>
      <c r="Z300" s="35">
        <v>0</v>
      </c>
      <c r="AA300" s="35">
        <v>0</v>
      </c>
      <c r="AB300" s="35">
        <v>0</v>
      </c>
      <c r="AC300" s="35">
        <v>0</v>
      </c>
      <c r="AD300" s="35">
        <v>0</v>
      </c>
      <c r="AE300" s="35"/>
      <c r="AF300" s="35"/>
    </row>
    <row r="301" hidden="1" spans="8:32">
      <c r="H301" s="35" t="s">
        <v>528</v>
      </c>
      <c r="I301" s="35">
        <v>37</v>
      </c>
      <c r="K301" s="35">
        <v>0</v>
      </c>
      <c r="L301" s="35">
        <v>0</v>
      </c>
      <c r="M301" s="35">
        <v>0</v>
      </c>
      <c r="N301" s="35">
        <v>0</v>
      </c>
      <c r="O301" s="35">
        <v>0</v>
      </c>
      <c r="P301" s="35">
        <v>0</v>
      </c>
      <c r="Q301" s="35">
        <v>0</v>
      </c>
      <c r="R301" s="35">
        <v>0</v>
      </c>
      <c r="S301" s="35">
        <v>0</v>
      </c>
      <c r="T301" s="35">
        <v>0</v>
      </c>
      <c r="U301" s="35">
        <v>0</v>
      </c>
      <c r="V301" s="35">
        <v>0</v>
      </c>
      <c r="W301" s="35">
        <v>0</v>
      </c>
      <c r="X301" s="35">
        <v>0</v>
      </c>
      <c r="Y301" s="35">
        <v>0</v>
      </c>
      <c r="Z301" s="35">
        <v>0</v>
      </c>
      <c r="AA301" s="35">
        <v>0</v>
      </c>
      <c r="AB301" s="35">
        <v>0</v>
      </c>
      <c r="AC301" s="35">
        <v>0</v>
      </c>
      <c r="AD301" s="35">
        <v>0</v>
      </c>
      <c r="AE301" s="35"/>
      <c r="AF301" s="35"/>
    </row>
    <row r="302" hidden="1" spans="8:32">
      <c r="H302" s="35" t="s">
        <v>529</v>
      </c>
      <c r="I302" s="35">
        <v>38</v>
      </c>
      <c r="K302" s="35">
        <v>0</v>
      </c>
      <c r="L302" s="35">
        <v>0</v>
      </c>
      <c r="M302" s="35">
        <v>0</v>
      </c>
      <c r="N302" s="35">
        <v>0</v>
      </c>
      <c r="O302" s="35">
        <v>0</v>
      </c>
      <c r="P302" s="35">
        <v>0</v>
      </c>
      <c r="Q302" s="35">
        <v>0</v>
      </c>
      <c r="R302" s="35">
        <v>0</v>
      </c>
      <c r="S302" s="35">
        <v>0</v>
      </c>
      <c r="T302" s="35">
        <v>0</v>
      </c>
      <c r="U302" s="35">
        <v>0</v>
      </c>
      <c r="V302" s="35">
        <v>0</v>
      </c>
      <c r="W302" s="35">
        <v>0</v>
      </c>
      <c r="X302" s="35">
        <v>0</v>
      </c>
      <c r="Y302" s="35">
        <v>0</v>
      </c>
      <c r="Z302" s="35">
        <v>0</v>
      </c>
      <c r="AA302" s="35">
        <v>0</v>
      </c>
      <c r="AB302" s="35">
        <v>0</v>
      </c>
      <c r="AC302" s="35">
        <v>0</v>
      </c>
      <c r="AD302" s="35">
        <v>0</v>
      </c>
      <c r="AE302" s="35"/>
      <c r="AF302" s="35"/>
    </row>
    <row r="303" hidden="1" spans="8:32">
      <c r="H303" s="35" t="s">
        <v>530</v>
      </c>
      <c r="I303" s="35">
        <v>39</v>
      </c>
      <c r="K303" s="35">
        <v>0</v>
      </c>
      <c r="L303" s="35">
        <v>0</v>
      </c>
      <c r="M303" s="35">
        <v>0</v>
      </c>
      <c r="N303" s="35">
        <v>0</v>
      </c>
      <c r="O303" s="35">
        <v>0</v>
      </c>
      <c r="P303" s="35">
        <v>0</v>
      </c>
      <c r="Q303" s="35">
        <v>0</v>
      </c>
      <c r="R303" s="35">
        <v>0</v>
      </c>
      <c r="S303" s="35">
        <v>0</v>
      </c>
      <c r="T303" s="35">
        <v>0</v>
      </c>
      <c r="U303" s="35">
        <v>0</v>
      </c>
      <c r="V303" s="35">
        <v>0</v>
      </c>
      <c r="W303" s="35">
        <v>0</v>
      </c>
      <c r="X303" s="35">
        <v>0</v>
      </c>
      <c r="Y303" s="35">
        <v>0</v>
      </c>
      <c r="Z303" s="35">
        <v>0</v>
      </c>
      <c r="AA303" s="35">
        <v>0</v>
      </c>
      <c r="AB303" s="35">
        <v>0</v>
      </c>
      <c r="AC303" s="35">
        <v>0</v>
      </c>
      <c r="AD303" s="35">
        <v>0</v>
      </c>
      <c r="AE303" s="35"/>
      <c r="AF303" s="35"/>
    </row>
    <row r="304" hidden="1" spans="8:32">
      <c r="H304" s="35" t="s">
        <v>531</v>
      </c>
      <c r="I304" s="35">
        <v>40</v>
      </c>
      <c r="K304" s="35">
        <v>0</v>
      </c>
      <c r="L304" s="35">
        <v>0</v>
      </c>
      <c r="M304" s="35">
        <v>0</v>
      </c>
      <c r="N304" s="35">
        <v>0</v>
      </c>
      <c r="O304" s="35">
        <v>0</v>
      </c>
      <c r="P304" s="35">
        <v>0</v>
      </c>
      <c r="Q304" s="35">
        <v>0</v>
      </c>
      <c r="R304" s="35">
        <v>0</v>
      </c>
      <c r="S304" s="35">
        <v>0</v>
      </c>
      <c r="T304" s="35">
        <v>0</v>
      </c>
      <c r="U304" s="35">
        <v>0</v>
      </c>
      <c r="V304" s="35">
        <v>0</v>
      </c>
      <c r="W304" s="35">
        <v>0</v>
      </c>
      <c r="X304" s="35">
        <v>0</v>
      </c>
      <c r="Y304" s="35">
        <v>0</v>
      </c>
      <c r="Z304" s="35">
        <v>0</v>
      </c>
      <c r="AA304" s="35">
        <v>0</v>
      </c>
      <c r="AB304" s="35">
        <v>0</v>
      </c>
      <c r="AC304" s="35">
        <v>0</v>
      </c>
      <c r="AD304" s="35">
        <v>0</v>
      </c>
      <c r="AE304" s="35"/>
      <c r="AF304" s="35"/>
    </row>
    <row r="305" hidden="1" spans="8:32">
      <c r="H305" s="35" t="s">
        <v>532</v>
      </c>
      <c r="I305" s="35">
        <v>41</v>
      </c>
      <c r="K305" s="35">
        <v>0</v>
      </c>
      <c r="L305" s="35">
        <v>0</v>
      </c>
      <c r="M305" s="35">
        <v>0</v>
      </c>
      <c r="N305" s="35">
        <v>0</v>
      </c>
      <c r="O305" s="35">
        <v>0</v>
      </c>
      <c r="P305" s="35">
        <v>0</v>
      </c>
      <c r="Q305" s="35">
        <v>0</v>
      </c>
      <c r="R305" s="35">
        <v>0</v>
      </c>
      <c r="S305" s="35">
        <v>0</v>
      </c>
      <c r="T305" s="35">
        <v>0</v>
      </c>
      <c r="U305" s="35">
        <v>0</v>
      </c>
      <c r="V305" s="35">
        <v>0</v>
      </c>
      <c r="W305" s="35">
        <v>0</v>
      </c>
      <c r="X305" s="35">
        <v>0</v>
      </c>
      <c r="Y305" s="35"/>
      <c r="Z305" s="35">
        <v>0</v>
      </c>
      <c r="AA305" s="35">
        <v>0</v>
      </c>
      <c r="AB305" s="35">
        <v>0</v>
      </c>
      <c r="AC305" s="35">
        <v>0</v>
      </c>
      <c r="AD305" s="35">
        <v>0</v>
      </c>
      <c r="AE305" s="35"/>
      <c r="AF305" s="35"/>
    </row>
    <row r="306" hidden="1" spans="8:32">
      <c r="H306" s="35" t="s">
        <v>533</v>
      </c>
      <c r="I306" s="35">
        <v>42</v>
      </c>
      <c r="K306" s="35">
        <v>0</v>
      </c>
      <c r="L306" s="35">
        <v>0</v>
      </c>
      <c r="M306" s="35">
        <v>0</v>
      </c>
      <c r="N306" s="35">
        <v>0</v>
      </c>
      <c r="O306" s="35">
        <v>0</v>
      </c>
      <c r="P306" s="35">
        <v>0</v>
      </c>
      <c r="Q306" s="35">
        <v>0</v>
      </c>
      <c r="R306" s="35">
        <v>0</v>
      </c>
      <c r="S306" s="35">
        <v>0</v>
      </c>
      <c r="T306" s="35">
        <v>0</v>
      </c>
      <c r="U306" s="35">
        <v>0</v>
      </c>
      <c r="V306" s="35">
        <v>0</v>
      </c>
      <c r="W306" s="35">
        <v>0</v>
      </c>
      <c r="X306" s="35">
        <v>0</v>
      </c>
      <c r="Y306" s="35">
        <v>0</v>
      </c>
      <c r="Z306" s="35">
        <v>0</v>
      </c>
      <c r="AA306" s="35">
        <v>0</v>
      </c>
      <c r="AB306" s="35">
        <v>0</v>
      </c>
      <c r="AC306" s="35">
        <v>0</v>
      </c>
      <c r="AD306" s="35">
        <v>0</v>
      </c>
      <c r="AE306" s="35"/>
      <c r="AF306" s="35"/>
    </row>
    <row r="307" hidden="1" spans="8:32">
      <c r="H307" s="35" t="s">
        <v>534</v>
      </c>
      <c r="I307" s="35">
        <v>43</v>
      </c>
      <c r="K307" s="35">
        <v>0</v>
      </c>
      <c r="L307" s="35">
        <v>0</v>
      </c>
      <c r="M307" s="35">
        <v>0</v>
      </c>
      <c r="N307" s="35">
        <v>0</v>
      </c>
      <c r="O307" s="35">
        <v>0</v>
      </c>
      <c r="P307" s="35">
        <v>0</v>
      </c>
      <c r="Q307" s="35">
        <v>0</v>
      </c>
      <c r="R307" s="35">
        <v>0</v>
      </c>
      <c r="S307" s="35">
        <v>0</v>
      </c>
      <c r="T307" s="35">
        <v>0</v>
      </c>
      <c r="U307" s="35">
        <v>0</v>
      </c>
      <c r="V307" s="35">
        <v>0</v>
      </c>
      <c r="W307" s="35">
        <v>0</v>
      </c>
      <c r="X307" s="35">
        <v>0</v>
      </c>
      <c r="Y307" s="35">
        <v>0</v>
      </c>
      <c r="Z307" s="35">
        <v>0</v>
      </c>
      <c r="AA307" s="35">
        <v>0</v>
      </c>
      <c r="AB307" s="35">
        <v>0</v>
      </c>
      <c r="AC307" s="35">
        <v>0</v>
      </c>
      <c r="AD307" s="35">
        <v>0</v>
      </c>
      <c r="AE307" s="35"/>
      <c r="AF307" s="35"/>
    </row>
    <row r="308" hidden="1" spans="8:32">
      <c r="H308" s="35" t="s">
        <v>535</v>
      </c>
      <c r="I308" s="35">
        <v>44</v>
      </c>
      <c r="K308" s="35">
        <v>0</v>
      </c>
      <c r="L308" s="35">
        <v>0</v>
      </c>
      <c r="M308" s="35">
        <v>0</v>
      </c>
      <c r="N308" s="35">
        <v>0</v>
      </c>
      <c r="O308" s="35">
        <v>0</v>
      </c>
      <c r="P308" s="35">
        <v>0</v>
      </c>
      <c r="Q308" s="35">
        <v>0</v>
      </c>
      <c r="R308" s="35">
        <v>0</v>
      </c>
      <c r="S308" s="35">
        <v>0</v>
      </c>
      <c r="T308" s="35">
        <v>0</v>
      </c>
      <c r="U308" s="35">
        <v>0</v>
      </c>
      <c r="V308" s="35">
        <v>0</v>
      </c>
      <c r="W308" s="35">
        <v>0</v>
      </c>
      <c r="X308" s="35">
        <v>0</v>
      </c>
      <c r="Y308" s="35">
        <v>0</v>
      </c>
      <c r="Z308" s="35">
        <v>0</v>
      </c>
      <c r="AA308" s="35">
        <v>0</v>
      </c>
      <c r="AB308" s="35">
        <v>0</v>
      </c>
      <c r="AC308" s="35">
        <v>0</v>
      </c>
      <c r="AD308" s="35">
        <v>0</v>
      </c>
      <c r="AE308" s="35"/>
      <c r="AF308" s="35"/>
    </row>
    <row r="309" hidden="1" spans="8:32">
      <c r="H309" s="35" t="s">
        <v>536</v>
      </c>
      <c r="I309" s="35">
        <v>45</v>
      </c>
      <c r="K309" s="35">
        <v>0</v>
      </c>
      <c r="L309" s="35">
        <v>0</v>
      </c>
      <c r="M309" s="35">
        <v>0</v>
      </c>
      <c r="N309" s="35">
        <v>0</v>
      </c>
      <c r="O309" s="35">
        <v>0</v>
      </c>
      <c r="P309" s="35">
        <v>0</v>
      </c>
      <c r="Q309" s="35">
        <v>0</v>
      </c>
      <c r="R309" s="35">
        <v>0</v>
      </c>
      <c r="S309" s="35">
        <v>0</v>
      </c>
      <c r="T309" s="35">
        <v>0</v>
      </c>
      <c r="U309" s="35">
        <v>0</v>
      </c>
      <c r="V309" s="35">
        <v>0</v>
      </c>
      <c r="W309" s="35">
        <v>0</v>
      </c>
      <c r="X309" s="35">
        <v>0</v>
      </c>
      <c r="Y309" s="35">
        <v>0</v>
      </c>
      <c r="Z309" s="35">
        <v>0</v>
      </c>
      <c r="AA309" s="35">
        <v>0</v>
      </c>
      <c r="AB309" s="35">
        <v>0</v>
      </c>
      <c r="AC309" s="35">
        <v>0</v>
      </c>
      <c r="AD309" s="35">
        <v>0</v>
      </c>
      <c r="AE309" s="35"/>
      <c r="AF309" s="35"/>
    </row>
    <row r="310" hidden="1" spans="8:32">
      <c r="H310" s="35" t="s">
        <v>537</v>
      </c>
      <c r="I310" s="35">
        <v>46</v>
      </c>
      <c r="K310" s="35">
        <v>0</v>
      </c>
      <c r="L310" s="35">
        <v>0</v>
      </c>
      <c r="M310" s="35">
        <v>0</v>
      </c>
      <c r="N310" s="35">
        <v>0</v>
      </c>
      <c r="O310" s="35">
        <v>0</v>
      </c>
      <c r="P310" s="35">
        <v>0</v>
      </c>
      <c r="Q310" s="35">
        <v>0</v>
      </c>
      <c r="R310" s="35">
        <v>0</v>
      </c>
      <c r="S310" s="35">
        <v>0</v>
      </c>
      <c r="T310" s="35">
        <v>0</v>
      </c>
      <c r="U310" s="35">
        <v>0</v>
      </c>
      <c r="V310" s="35">
        <v>0</v>
      </c>
      <c r="W310" s="35">
        <v>0</v>
      </c>
      <c r="X310" s="35">
        <v>0</v>
      </c>
      <c r="Y310" s="35">
        <v>0</v>
      </c>
      <c r="Z310" s="35">
        <v>0</v>
      </c>
      <c r="AA310" s="35">
        <v>0</v>
      </c>
      <c r="AB310" s="35">
        <v>0</v>
      </c>
      <c r="AC310" s="35">
        <v>0</v>
      </c>
      <c r="AD310" s="35">
        <v>0</v>
      </c>
      <c r="AE310" s="35"/>
      <c r="AF310" s="35"/>
    </row>
    <row r="311" hidden="1" spans="8:32">
      <c r="H311" s="35" t="s">
        <v>538</v>
      </c>
      <c r="I311" s="35">
        <v>47</v>
      </c>
      <c r="K311" s="35">
        <v>0</v>
      </c>
      <c r="L311" s="35">
        <v>0</v>
      </c>
      <c r="M311" s="35">
        <v>0</v>
      </c>
      <c r="N311" s="35">
        <v>0</v>
      </c>
      <c r="O311" s="35">
        <v>0</v>
      </c>
      <c r="P311" s="35">
        <v>0</v>
      </c>
      <c r="Q311" s="35">
        <v>0</v>
      </c>
      <c r="R311" s="35">
        <v>0</v>
      </c>
      <c r="S311" s="35">
        <v>0</v>
      </c>
      <c r="T311" s="35">
        <v>0</v>
      </c>
      <c r="U311" s="35">
        <v>0</v>
      </c>
      <c r="V311" s="35">
        <v>0</v>
      </c>
      <c r="W311" s="35">
        <v>0</v>
      </c>
      <c r="X311" s="35">
        <v>0</v>
      </c>
      <c r="Y311" s="35">
        <v>0</v>
      </c>
      <c r="Z311" s="35">
        <v>0</v>
      </c>
      <c r="AA311" s="35">
        <v>0</v>
      </c>
      <c r="AB311" s="35">
        <v>0</v>
      </c>
      <c r="AC311" s="35">
        <v>0</v>
      </c>
      <c r="AD311" s="35">
        <v>0</v>
      </c>
      <c r="AE311" s="35"/>
      <c r="AF311" s="35"/>
    </row>
    <row r="312" hidden="1" spans="8:32">
      <c r="H312" s="35" t="s">
        <v>539</v>
      </c>
      <c r="I312" s="35">
        <v>48</v>
      </c>
      <c r="K312" s="35">
        <v>0</v>
      </c>
      <c r="L312" s="35">
        <v>0</v>
      </c>
      <c r="M312" s="35">
        <v>0</v>
      </c>
      <c r="N312" s="35">
        <v>0</v>
      </c>
      <c r="O312" s="35">
        <v>0</v>
      </c>
      <c r="P312" s="35">
        <v>0</v>
      </c>
      <c r="Q312" s="35">
        <v>0</v>
      </c>
      <c r="R312" s="35">
        <v>0</v>
      </c>
      <c r="S312" s="35">
        <v>0</v>
      </c>
      <c r="T312" s="35">
        <v>0</v>
      </c>
      <c r="U312" s="35">
        <v>0</v>
      </c>
      <c r="V312" s="35">
        <v>0</v>
      </c>
      <c r="W312" s="35">
        <v>0</v>
      </c>
      <c r="X312" s="35">
        <v>0</v>
      </c>
      <c r="Y312" s="35">
        <v>0</v>
      </c>
      <c r="Z312" s="35">
        <v>0</v>
      </c>
      <c r="AA312" s="35">
        <v>0</v>
      </c>
      <c r="AB312" s="35">
        <v>0</v>
      </c>
      <c r="AC312" s="35">
        <v>0</v>
      </c>
      <c r="AD312" s="35">
        <v>0</v>
      </c>
      <c r="AE312" s="35"/>
      <c r="AF312" s="35"/>
    </row>
    <row r="313" hidden="1" spans="8:32">
      <c r="H313" s="35" t="s">
        <v>540</v>
      </c>
      <c r="I313" s="35">
        <v>49</v>
      </c>
      <c r="K313" s="35">
        <v>0</v>
      </c>
      <c r="L313" s="35">
        <v>0</v>
      </c>
      <c r="M313" s="35">
        <v>0</v>
      </c>
      <c r="N313" s="35">
        <v>0</v>
      </c>
      <c r="O313" s="35">
        <v>0</v>
      </c>
      <c r="P313" s="35">
        <v>0</v>
      </c>
      <c r="Q313" s="35">
        <v>0</v>
      </c>
      <c r="R313" s="35">
        <v>0</v>
      </c>
      <c r="S313" s="35">
        <v>0</v>
      </c>
      <c r="T313" s="35">
        <v>0</v>
      </c>
      <c r="U313" s="35">
        <v>0</v>
      </c>
      <c r="V313" s="35">
        <v>0</v>
      </c>
      <c r="W313" s="35">
        <v>0</v>
      </c>
      <c r="X313" s="35">
        <v>0</v>
      </c>
      <c r="Y313" s="35">
        <v>0</v>
      </c>
      <c r="Z313" s="35">
        <v>0</v>
      </c>
      <c r="AA313" s="35">
        <v>0</v>
      </c>
      <c r="AB313" s="35">
        <v>0</v>
      </c>
      <c r="AC313" s="35">
        <v>0</v>
      </c>
      <c r="AD313" s="35">
        <v>0</v>
      </c>
      <c r="AE313" s="35"/>
      <c r="AF313" s="35"/>
    </row>
    <row r="314" hidden="1" spans="8:32">
      <c r="H314" s="35" t="s">
        <v>541</v>
      </c>
      <c r="I314" s="35">
        <v>50</v>
      </c>
      <c r="K314" s="35">
        <v>0</v>
      </c>
      <c r="L314" s="35">
        <v>0</v>
      </c>
      <c r="M314" s="35">
        <v>0</v>
      </c>
      <c r="N314" s="35">
        <v>0</v>
      </c>
      <c r="O314" s="35">
        <v>0</v>
      </c>
      <c r="P314" s="35">
        <v>0</v>
      </c>
      <c r="Q314" s="35">
        <v>0</v>
      </c>
      <c r="R314" s="35">
        <v>0</v>
      </c>
      <c r="S314" s="35">
        <v>0</v>
      </c>
      <c r="T314" s="35">
        <v>0</v>
      </c>
      <c r="U314" s="35">
        <v>0</v>
      </c>
      <c r="V314" s="35">
        <v>0</v>
      </c>
      <c r="W314" s="35">
        <v>0</v>
      </c>
      <c r="X314" s="35">
        <v>0</v>
      </c>
      <c r="Y314" s="35">
        <v>0</v>
      </c>
      <c r="Z314" s="35">
        <v>0</v>
      </c>
      <c r="AA314" s="35">
        <v>0</v>
      </c>
      <c r="AB314" s="35">
        <v>0</v>
      </c>
      <c r="AC314" s="35">
        <v>0</v>
      </c>
      <c r="AD314" s="35">
        <v>0</v>
      </c>
      <c r="AE314" s="35"/>
      <c r="AF314" s="35"/>
    </row>
    <row r="315" hidden="1" spans="8:32">
      <c r="H315" s="35" t="s">
        <v>542</v>
      </c>
      <c r="I315" s="35">
        <v>51</v>
      </c>
      <c r="K315" s="35">
        <v>0</v>
      </c>
      <c r="L315" s="35">
        <v>0</v>
      </c>
      <c r="M315" s="35">
        <v>0</v>
      </c>
      <c r="N315" s="35">
        <v>0</v>
      </c>
      <c r="O315" s="35">
        <v>0</v>
      </c>
      <c r="P315" s="35">
        <v>0</v>
      </c>
      <c r="Q315" s="35">
        <v>0</v>
      </c>
      <c r="R315" s="35">
        <v>0</v>
      </c>
      <c r="S315" s="35">
        <v>0</v>
      </c>
      <c r="T315" s="35">
        <v>0</v>
      </c>
      <c r="U315" s="35">
        <v>0</v>
      </c>
      <c r="V315" s="35">
        <v>0</v>
      </c>
      <c r="W315" s="35">
        <v>0</v>
      </c>
      <c r="X315" s="35">
        <v>0</v>
      </c>
      <c r="Y315" s="35">
        <v>0</v>
      </c>
      <c r="Z315" s="35">
        <v>0</v>
      </c>
      <c r="AA315" s="35">
        <v>0</v>
      </c>
      <c r="AB315" s="35">
        <v>0</v>
      </c>
      <c r="AC315" s="35">
        <v>0</v>
      </c>
      <c r="AD315" s="35">
        <v>0</v>
      </c>
      <c r="AE315" s="35"/>
      <c r="AF315" s="35"/>
    </row>
    <row r="316" hidden="1" spans="8:32">
      <c r="H316" s="35" t="s">
        <v>543</v>
      </c>
      <c r="I316" s="35">
        <v>52</v>
      </c>
      <c r="K316" s="35">
        <v>0</v>
      </c>
      <c r="L316" s="35">
        <v>0</v>
      </c>
      <c r="M316" s="35">
        <v>0</v>
      </c>
      <c r="N316" s="35">
        <v>0</v>
      </c>
      <c r="O316" s="35">
        <v>0</v>
      </c>
      <c r="P316" s="35">
        <v>0</v>
      </c>
      <c r="Q316" s="35">
        <v>0</v>
      </c>
      <c r="R316" s="35">
        <v>0</v>
      </c>
      <c r="S316" s="35">
        <v>0</v>
      </c>
      <c r="T316" s="35">
        <v>0</v>
      </c>
      <c r="U316" s="35">
        <v>0</v>
      </c>
      <c r="V316" s="35">
        <v>0</v>
      </c>
      <c r="W316" s="35">
        <v>0</v>
      </c>
      <c r="X316" s="35">
        <v>0</v>
      </c>
      <c r="Y316" s="35">
        <v>0</v>
      </c>
      <c r="Z316" s="35">
        <v>0</v>
      </c>
      <c r="AA316" s="35">
        <v>0</v>
      </c>
      <c r="AB316" s="35">
        <v>0</v>
      </c>
      <c r="AC316" s="35">
        <v>0</v>
      </c>
      <c r="AD316" s="35">
        <v>0</v>
      </c>
      <c r="AE316" s="35"/>
      <c r="AF316" s="35"/>
    </row>
    <row r="317" hidden="1" spans="8:32">
      <c r="H317" s="35" t="s">
        <v>544</v>
      </c>
      <c r="I317" s="35">
        <v>53</v>
      </c>
      <c r="K317" s="35">
        <v>1316</v>
      </c>
      <c r="L317" s="35">
        <v>0</v>
      </c>
      <c r="M317" s="35">
        <v>0</v>
      </c>
      <c r="N317" s="35">
        <v>0</v>
      </c>
      <c r="O317" s="35">
        <v>0</v>
      </c>
      <c r="P317" s="35">
        <v>0</v>
      </c>
      <c r="Q317" s="35">
        <v>0</v>
      </c>
      <c r="R317" s="35">
        <v>0</v>
      </c>
      <c r="S317" s="35">
        <v>0</v>
      </c>
      <c r="T317" s="35">
        <v>0</v>
      </c>
      <c r="U317" s="35">
        <v>0</v>
      </c>
      <c r="V317" s="35">
        <v>0</v>
      </c>
      <c r="W317" s="35">
        <v>128</v>
      </c>
      <c r="X317" s="35">
        <v>1138</v>
      </c>
      <c r="Y317" s="35">
        <v>0</v>
      </c>
      <c r="Z317" s="35">
        <v>50</v>
      </c>
      <c r="AA317" s="35">
        <v>0</v>
      </c>
      <c r="AB317" s="35">
        <v>0</v>
      </c>
      <c r="AC317" s="35">
        <v>0</v>
      </c>
      <c r="AD317" s="35">
        <v>0</v>
      </c>
      <c r="AE317" s="35"/>
      <c r="AF317" s="35"/>
    </row>
    <row r="318" hidden="1" spans="8:32">
      <c r="H318" s="36" t="s">
        <v>572</v>
      </c>
      <c r="I318" s="35"/>
      <c r="K318" s="35">
        <v>0</v>
      </c>
      <c r="L318" s="35">
        <v>0</v>
      </c>
      <c r="M318" s="35">
        <v>0</v>
      </c>
      <c r="N318" s="35">
        <v>0</v>
      </c>
      <c r="O318" s="35">
        <v>0</v>
      </c>
      <c r="P318" s="35">
        <v>0</v>
      </c>
      <c r="Q318" s="35">
        <v>0</v>
      </c>
      <c r="R318" s="35">
        <v>0</v>
      </c>
      <c r="S318" s="35">
        <v>0</v>
      </c>
      <c r="T318" s="35">
        <v>0</v>
      </c>
      <c r="U318" s="35">
        <v>0</v>
      </c>
      <c r="V318" s="35">
        <v>0</v>
      </c>
      <c r="W318" s="35">
        <v>0</v>
      </c>
      <c r="X318" s="35">
        <v>0</v>
      </c>
      <c r="Y318" s="35">
        <v>0</v>
      </c>
      <c r="Z318" s="35">
        <v>0</v>
      </c>
      <c r="AA318" s="35">
        <v>0</v>
      </c>
      <c r="AB318" s="35">
        <v>0</v>
      </c>
      <c r="AC318" s="35">
        <v>0</v>
      </c>
      <c r="AD318" s="35">
        <v>0</v>
      </c>
      <c r="AE318" s="35"/>
      <c r="AF318" s="35"/>
    </row>
    <row r="319" hidden="1" spans="8:32">
      <c r="H319" s="36" t="s">
        <v>573</v>
      </c>
      <c r="I319" s="35"/>
      <c r="K319" s="35">
        <v>0</v>
      </c>
      <c r="L319" s="35">
        <v>0</v>
      </c>
      <c r="M319" s="35">
        <v>0</v>
      </c>
      <c r="N319" s="35">
        <v>0</v>
      </c>
      <c r="O319" s="35">
        <v>0</v>
      </c>
      <c r="P319" s="35">
        <v>0</v>
      </c>
      <c r="Q319" s="35">
        <v>0</v>
      </c>
      <c r="R319" s="35">
        <v>0</v>
      </c>
      <c r="S319" s="35">
        <v>0</v>
      </c>
      <c r="T319" s="35">
        <v>0</v>
      </c>
      <c r="U319" s="35">
        <v>0</v>
      </c>
      <c r="V319" s="35">
        <v>0</v>
      </c>
      <c r="W319" s="35">
        <v>0</v>
      </c>
      <c r="X319" s="35">
        <v>0</v>
      </c>
      <c r="Y319" s="35">
        <v>0</v>
      </c>
      <c r="Z319" s="35">
        <v>0</v>
      </c>
      <c r="AA319" s="35">
        <v>0</v>
      </c>
      <c r="AB319" s="35">
        <v>0</v>
      </c>
      <c r="AC319" s="35">
        <v>0</v>
      </c>
      <c r="AD319" s="35">
        <v>0</v>
      </c>
      <c r="AE319" s="35"/>
      <c r="AF319" s="35"/>
    </row>
    <row r="320" hidden="1" spans="8:32">
      <c r="H320" s="35" t="s">
        <v>547</v>
      </c>
      <c r="I320" s="35">
        <v>54</v>
      </c>
      <c r="K320" s="35">
        <v>129</v>
      </c>
      <c r="L320" s="35">
        <v>0</v>
      </c>
      <c r="M320" s="35">
        <v>0</v>
      </c>
      <c r="N320" s="35">
        <v>0</v>
      </c>
      <c r="O320" s="35">
        <v>0</v>
      </c>
      <c r="P320" s="35">
        <v>0</v>
      </c>
      <c r="Q320" s="35">
        <v>125</v>
      </c>
      <c r="R320" s="35">
        <v>0</v>
      </c>
      <c r="S320" s="35">
        <v>0</v>
      </c>
      <c r="T320" s="35">
        <v>0</v>
      </c>
      <c r="U320" s="35">
        <v>0</v>
      </c>
      <c r="V320" s="35">
        <v>0</v>
      </c>
      <c r="W320" s="35">
        <v>0</v>
      </c>
      <c r="X320" s="35">
        <v>0</v>
      </c>
      <c r="Y320" s="35">
        <v>0</v>
      </c>
      <c r="Z320" s="35">
        <v>0</v>
      </c>
      <c r="AA320" s="35">
        <v>4</v>
      </c>
      <c r="AB320" s="35">
        <v>0</v>
      </c>
      <c r="AC320" s="35">
        <v>0</v>
      </c>
      <c r="AD320" s="35">
        <v>0</v>
      </c>
      <c r="AE320" s="35">
        <v>0</v>
      </c>
      <c r="AF320" s="35">
        <v>0</v>
      </c>
    </row>
    <row r="321" hidden="1" spans="8:32">
      <c r="H321" s="35" t="s">
        <v>548</v>
      </c>
      <c r="I321" s="35">
        <v>55</v>
      </c>
      <c r="K321" s="35">
        <v>0</v>
      </c>
      <c r="L321" s="35">
        <v>0</v>
      </c>
      <c r="M321" s="35">
        <v>0</v>
      </c>
      <c r="N321" s="35">
        <v>0</v>
      </c>
      <c r="O321" s="35">
        <v>0</v>
      </c>
      <c r="P321" s="35">
        <v>0</v>
      </c>
      <c r="Q321" s="35">
        <v>0</v>
      </c>
      <c r="R321" s="35">
        <v>0</v>
      </c>
      <c r="S321" s="35">
        <v>0</v>
      </c>
      <c r="T321" s="35">
        <v>0</v>
      </c>
      <c r="U321" s="35">
        <v>0</v>
      </c>
      <c r="V321" s="35">
        <v>0</v>
      </c>
      <c r="W321" s="35">
        <v>0</v>
      </c>
      <c r="X321" s="35">
        <v>0</v>
      </c>
      <c r="Y321" s="35">
        <v>0</v>
      </c>
      <c r="Z321" s="35">
        <v>0</v>
      </c>
      <c r="AA321" s="35">
        <v>0</v>
      </c>
      <c r="AB321" s="35">
        <v>0</v>
      </c>
      <c r="AC321" s="35">
        <v>0</v>
      </c>
      <c r="AD321" s="35">
        <v>0</v>
      </c>
      <c r="AE321" s="35"/>
      <c r="AF321" s="35"/>
    </row>
    <row r="322" hidden="1" spans="8:32">
      <c r="H322" s="35" t="s">
        <v>549</v>
      </c>
      <c r="I322" s="35">
        <v>56</v>
      </c>
      <c r="K322" s="35">
        <v>0</v>
      </c>
      <c r="L322" s="35">
        <v>0</v>
      </c>
      <c r="M322" s="35">
        <v>0</v>
      </c>
      <c r="N322" s="35">
        <v>0</v>
      </c>
      <c r="O322" s="35">
        <v>0</v>
      </c>
      <c r="P322" s="35">
        <v>0</v>
      </c>
      <c r="Q322" s="35">
        <v>0</v>
      </c>
      <c r="R322" s="35">
        <v>0</v>
      </c>
      <c r="S322" s="35">
        <v>0</v>
      </c>
      <c r="T322" s="35">
        <v>0</v>
      </c>
      <c r="U322" s="35">
        <v>0</v>
      </c>
      <c r="V322" s="35">
        <v>0</v>
      </c>
      <c r="W322" s="35">
        <v>0</v>
      </c>
      <c r="X322" s="35">
        <v>0</v>
      </c>
      <c r="Y322" s="35">
        <v>0</v>
      </c>
      <c r="Z322" s="35">
        <v>0</v>
      </c>
      <c r="AA322" s="35">
        <v>0</v>
      </c>
      <c r="AB322" s="35">
        <v>0</v>
      </c>
      <c r="AC322" s="35">
        <v>0</v>
      </c>
      <c r="AD322" s="35">
        <v>0</v>
      </c>
      <c r="AE322" s="35"/>
      <c r="AF322" s="35"/>
    </row>
    <row r="323" hidden="1" spans="8:32">
      <c r="H323" s="35" t="s">
        <v>550</v>
      </c>
      <c r="I323" s="35">
        <v>57</v>
      </c>
      <c r="K323" s="35">
        <v>0</v>
      </c>
      <c r="L323" s="35">
        <v>0</v>
      </c>
      <c r="M323" s="35">
        <v>0</v>
      </c>
      <c r="N323" s="35">
        <v>0</v>
      </c>
      <c r="O323" s="35">
        <v>0</v>
      </c>
      <c r="P323" s="35">
        <v>0</v>
      </c>
      <c r="Q323" s="35">
        <v>0</v>
      </c>
      <c r="R323" s="35">
        <v>0</v>
      </c>
      <c r="S323" s="35">
        <v>0</v>
      </c>
      <c r="T323" s="35">
        <v>0</v>
      </c>
      <c r="U323" s="35">
        <v>0</v>
      </c>
      <c r="V323" s="35">
        <v>0</v>
      </c>
      <c r="W323" s="35">
        <v>0</v>
      </c>
      <c r="X323" s="35">
        <v>0</v>
      </c>
      <c r="Y323" s="35">
        <v>0</v>
      </c>
      <c r="Z323" s="35">
        <v>0</v>
      </c>
      <c r="AA323" s="35">
        <v>0</v>
      </c>
      <c r="AB323" s="35">
        <v>0</v>
      </c>
      <c r="AC323" s="35">
        <v>0</v>
      </c>
      <c r="AD323" s="35">
        <v>0</v>
      </c>
      <c r="AE323" s="35"/>
      <c r="AF323" s="35"/>
    </row>
    <row r="324" hidden="1" spans="8:32">
      <c r="H324" s="35" t="s">
        <v>551</v>
      </c>
      <c r="I324" s="35">
        <v>58</v>
      </c>
      <c r="K324" s="35">
        <v>0</v>
      </c>
      <c r="L324" s="35">
        <v>0</v>
      </c>
      <c r="M324" s="35">
        <v>0</v>
      </c>
      <c r="N324" s="35">
        <v>0</v>
      </c>
      <c r="O324" s="35">
        <v>0</v>
      </c>
      <c r="P324" s="35">
        <v>0</v>
      </c>
      <c r="Q324" s="35">
        <v>0</v>
      </c>
      <c r="R324" s="35">
        <v>0</v>
      </c>
      <c r="S324" s="35">
        <v>0</v>
      </c>
      <c r="T324" s="35">
        <v>0</v>
      </c>
      <c r="U324" s="35">
        <v>0</v>
      </c>
      <c r="V324" s="35">
        <v>0</v>
      </c>
      <c r="W324" s="35">
        <v>0</v>
      </c>
      <c r="X324" s="35">
        <v>0</v>
      </c>
      <c r="Y324" s="35">
        <v>0</v>
      </c>
      <c r="Z324" s="35">
        <v>0</v>
      </c>
      <c r="AA324" s="35">
        <v>0</v>
      </c>
      <c r="AB324" s="35">
        <v>0</v>
      </c>
      <c r="AC324" s="35">
        <v>0</v>
      </c>
      <c r="AD324" s="35">
        <v>0</v>
      </c>
      <c r="AE324" s="35"/>
      <c r="AF324" s="35"/>
    </row>
    <row r="325" hidden="1" spans="8:32">
      <c r="H325" s="35" t="s">
        <v>552</v>
      </c>
      <c r="I325" s="35">
        <v>59</v>
      </c>
      <c r="K325" s="35">
        <v>0</v>
      </c>
      <c r="L325" s="35">
        <v>0</v>
      </c>
      <c r="M325" s="35">
        <v>0</v>
      </c>
      <c r="N325" s="35">
        <v>0</v>
      </c>
      <c r="O325" s="35">
        <v>0</v>
      </c>
      <c r="P325" s="35">
        <v>0</v>
      </c>
      <c r="Q325" s="35">
        <v>0</v>
      </c>
      <c r="R325" s="35">
        <v>0</v>
      </c>
      <c r="S325" s="35">
        <v>0</v>
      </c>
      <c r="T325" s="35">
        <v>0</v>
      </c>
      <c r="U325" s="35">
        <v>0</v>
      </c>
      <c r="V325" s="35">
        <v>0</v>
      </c>
      <c r="W325" s="35">
        <v>0</v>
      </c>
      <c r="X325" s="35">
        <v>0</v>
      </c>
      <c r="Y325" s="35">
        <v>0</v>
      </c>
      <c r="Z325" s="35">
        <v>0</v>
      </c>
      <c r="AA325" s="35">
        <v>0</v>
      </c>
      <c r="AB325" s="35">
        <v>0</v>
      </c>
      <c r="AC325" s="35">
        <v>0</v>
      </c>
      <c r="AD325" s="35">
        <v>0</v>
      </c>
      <c r="AE325" s="35"/>
      <c r="AF325" s="35"/>
    </row>
    <row r="326" hidden="1" spans="8:32">
      <c r="H326" s="35" t="s">
        <v>553</v>
      </c>
      <c r="I326" s="35">
        <v>60</v>
      </c>
      <c r="K326" s="35">
        <v>129</v>
      </c>
      <c r="L326" s="35">
        <v>0</v>
      </c>
      <c r="M326" s="35">
        <v>0</v>
      </c>
      <c r="N326" s="35">
        <v>0</v>
      </c>
      <c r="O326" s="35">
        <v>0</v>
      </c>
      <c r="P326" s="35">
        <v>0</v>
      </c>
      <c r="Q326" s="35">
        <v>125</v>
      </c>
      <c r="R326" s="35">
        <v>0</v>
      </c>
      <c r="S326" s="35">
        <v>0</v>
      </c>
      <c r="T326" s="35">
        <v>0</v>
      </c>
      <c r="U326" s="35">
        <v>0</v>
      </c>
      <c r="V326" s="35">
        <v>0</v>
      </c>
      <c r="W326" s="35">
        <v>0</v>
      </c>
      <c r="X326" s="35">
        <v>0</v>
      </c>
      <c r="Y326" s="35">
        <v>0</v>
      </c>
      <c r="Z326" s="35">
        <v>0</v>
      </c>
      <c r="AA326" s="35">
        <v>4</v>
      </c>
      <c r="AB326" s="35">
        <v>0</v>
      </c>
      <c r="AC326" s="35">
        <v>0</v>
      </c>
      <c r="AD326" s="35">
        <v>0</v>
      </c>
      <c r="AE326" s="35"/>
      <c r="AF326" s="35"/>
    </row>
    <row r="327" hidden="1" spans="8:32">
      <c r="H327" s="35" t="s">
        <v>554</v>
      </c>
      <c r="I327" s="35">
        <v>61</v>
      </c>
      <c r="K327" s="35">
        <v>0</v>
      </c>
      <c r="L327" s="35">
        <v>0</v>
      </c>
      <c r="M327" s="35">
        <v>0</v>
      </c>
      <c r="N327" s="35">
        <v>0</v>
      </c>
      <c r="O327" s="35">
        <v>0</v>
      </c>
      <c r="P327" s="35">
        <v>0</v>
      </c>
      <c r="Q327" s="35">
        <v>0</v>
      </c>
      <c r="R327" s="35">
        <v>0</v>
      </c>
      <c r="S327" s="35">
        <v>0</v>
      </c>
      <c r="T327" s="35">
        <v>0</v>
      </c>
      <c r="U327" s="35">
        <v>0</v>
      </c>
      <c r="V327" s="35">
        <v>0</v>
      </c>
      <c r="W327" s="35">
        <v>0</v>
      </c>
      <c r="X327" s="35">
        <v>0</v>
      </c>
      <c r="Y327" s="35">
        <v>0</v>
      </c>
      <c r="Z327" s="35">
        <v>0</v>
      </c>
      <c r="AA327" s="35">
        <v>0</v>
      </c>
      <c r="AB327" s="35">
        <v>0</v>
      </c>
      <c r="AC327" s="35">
        <v>0</v>
      </c>
      <c r="AD327" s="35">
        <v>0</v>
      </c>
      <c r="AE327" s="35"/>
      <c r="AF327" s="35"/>
    </row>
    <row r="328" hidden="1" spans="8:32">
      <c r="H328" s="35" t="s">
        <v>555</v>
      </c>
      <c r="I328" s="35">
        <v>62</v>
      </c>
      <c r="K328" s="35">
        <v>0</v>
      </c>
      <c r="L328" s="35">
        <v>0</v>
      </c>
      <c r="M328" s="35">
        <v>0</v>
      </c>
      <c r="N328" s="35">
        <v>0</v>
      </c>
      <c r="O328" s="35">
        <v>0</v>
      </c>
      <c r="P328" s="35">
        <v>0</v>
      </c>
      <c r="Q328" s="35">
        <v>0</v>
      </c>
      <c r="R328" s="35">
        <v>0</v>
      </c>
      <c r="S328" s="35">
        <v>0</v>
      </c>
      <c r="T328" s="35">
        <v>0</v>
      </c>
      <c r="U328" s="35">
        <v>0</v>
      </c>
      <c r="V328" s="35">
        <v>0</v>
      </c>
      <c r="W328" s="35">
        <v>0</v>
      </c>
      <c r="X328" s="35">
        <v>0</v>
      </c>
      <c r="Y328" s="35">
        <v>0</v>
      </c>
      <c r="Z328" s="35">
        <v>0</v>
      </c>
      <c r="AA328" s="35">
        <v>0</v>
      </c>
      <c r="AB328" s="35">
        <v>0</v>
      </c>
      <c r="AC328" s="35">
        <v>0</v>
      </c>
      <c r="AD328" s="35">
        <v>0</v>
      </c>
      <c r="AE328" s="35"/>
      <c r="AF328" s="35"/>
    </row>
    <row r="329" hidden="1" spans="8:32">
      <c r="H329" s="35" t="s">
        <v>556</v>
      </c>
      <c r="I329" s="35">
        <v>63</v>
      </c>
      <c r="K329" s="35">
        <v>0</v>
      </c>
      <c r="L329" s="35">
        <v>0</v>
      </c>
      <c r="M329" s="35">
        <v>0</v>
      </c>
      <c r="N329" s="35">
        <v>0</v>
      </c>
      <c r="O329" s="35">
        <v>0</v>
      </c>
      <c r="P329" s="35">
        <v>0</v>
      </c>
      <c r="Q329" s="35">
        <v>0</v>
      </c>
      <c r="R329" s="35">
        <v>0</v>
      </c>
      <c r="S329" s="35">
        <v>0</v>
      </c>
      <c r="T329" s="35">
        <v>0</v>
      </c>
      <c r="U329" s="35">
        <v>0</v>
      </c>
      <c r="V329" s="35">
        <v>0</v>
      </c>
      <c r="W329" s="35">
        <v>0</v>
      </c>
      <c r="X329" s="35">
        <v>0</v>
      </c>
      <c r="Y329" s="35">
        <v>0</v>
      </c>
      <c r="Z329" s="35">
        <v>0</v>
      </c>
      <c r="AA329" s="35">
        <v>0</v>
      </c>
      <c r="AB329" s="35">
        <v>0</v>
      </c>
      <c r="AC329" s="35">
        <v>0</v>
      </c>
      <c r="AD329" s="35">
        <v>0</v>
      </c>
      <c r="AE329" s="35"/>
      <c r="AF329" s="35"/>
    </row>
    <row r="330" hidden="1" spans="8:32">
      <c r="H330" s="35" t="s">
        <v>557</v>
      </c>
      <c r="I330" s="35">
        <v>64</v>
      </c>
      <c r="K330" s="35">
        <v>0</v>
      </c>
      <c r="L330" s="35">
        <v>0</v>
      </c>
      <c r="M330" s="35">
        <v>0</v>
      </c>
      <c r="N330" s="35">
        <v>0</v>
      </c>
      <c r="O330" s="35">
        <v>0</v>
      </c>
      <c r="P330" s="35">
        <v>0</v>
      </c>
      <c r="Q330" s="35">
        <v>0</v>
      </c>
      <c r="R330" s="35">
        <v>0</v>
      </c>
      <c r="S330" s="35">
        <v>0</v>
      </c>
      <c r="T330" s="35">
        <v>0</v>
      </c>
      <c r="U330" s="35">
        <v>0</v>
      </c>
      <c r="V330" s="35">
        <v>0</v>
      </c>
      <c r="W330" s="35">
        <v>0</v>
      </c>
      <c r="X330" s="35">
        <v>0</v>
      </c>
      <c r="Y330" s="35">
        <v>0</v>
      </c>
      <c r="Z330" s="35">
        <v>0</v>
      </c>
      <c r="AA330" s="35">
        <v>0</v>
      </c>
      <c r="AB330" s="35">
        <v>0</v>
      </c>
      <c r="AC330" s="35">
        <v>0</v>
      </c>
      <c r="AD330" s="35">
        <v>0</v>
      </c>
      <c r="AE330" s="35"/>
      <c r="AF330" s="35"/>
    </row>
    <row r="331" hidden="1"/>
    <row r="332" ht="24" hidden="1" spans="7:32">
      <c r="G332" s="187" t="s">
        <v>574</v>
      </c>
      <c r="H332" s="35" t="s">
        <v>490</v>
      </c>
      <c r="I332" s="35" t="s">
        <v>491</v>
      </c>
      <c r="J332" s="15" t="s">
        <v>8</v>
      </c>
      <c r="K332" s="16" t="s">
        <v>10</v>
      </c>
      <c r="L332" s="202" t="s">
        <v>33</v>
      </c>
      <c r="M332" s="203" t="s">
        <v>51</v>
      </c>
      <c r="N332" s="204" t="s">
        <v>83</v>
      </c>
      <c r="O332" s="204" t="s">
        <v>106</v>
      </c>
      <c r="P332" s="205" t="s">
        <v>126</v>
      </c>
      <c r="Q332" s="204" t="s">
        <v>154</v>
      </c>
      <c r="R332" s="204" t="s">
        <v>180</v>
      </c>
      <c r="S332" s="204" t="s">
        <v>206</v>
      </c>
      <c r="T332" s="204" t="s">
        <v>246</v>
      </c>
      <c r="U332" s="205" t="s">
        <v>262</v>
      </c>
      <c r="V332" s="204" t="s">
        <v>288</v>
      </c>
      <c r="W332" s="204" t="s">
        <v>328</v>
      </c>
      <c r="X332" s="204" t="s">
        <v>345</v>
      </c>
      <c r="Y332" s="204" t="s">
        <v>363</v>
      </c>
      <c r="Z332" s="216" t="s">
        <v>387</v>
      </c>
      <c r="AA332" s="204" t="s">
        <v>406</v>
      </c>
      <c r="AB332" s="204" t="s">
        <v>422</v>
      </c>
      <c r="AC332" s="217" t="s">
        <v>439</v>
      </c>
      <c r="AD332" s="204" t="s">
        <v>444</v>
      </c>
      <c r="AE332" s="204" t="s">
        <v>446</v>
      </c>
      <c r="AF332" s="204" t="s">
        <v>449</v>
      </c>
    </row>
    <row r="333" hidden="1" spans="8:32">
      <c r="H333" s="35"/>
      <c r="I333" s="35"/>
      <c r="J333" s="35"/>
      <c r="K333" s="35" t="s">
        <v>575</v>
      </c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</row>
    <row r="334" hidden="1" spans="8:32">
      <c r="H334" s="35" t="s">
        <v>492</v>
      </c>
      <c r="I334" s="35">
        <v>1</v>
      </c>
      <c r="K334" s="35">
        <v>2920.95</v>
      </c>
      <c r="L334" s="35">
        <v>0</v>
      </c>
      <c r="M334" s="35">
        <v>4.1</v>
      </c>
      <c r="N334" s="35">
        <v>22.9</v>
      </c>
      <c r="O334" s="35">
        <v>54.8</v>
      </c>
      <c r="P334" s="35">
        <v>300</v>
      </c>
      <c r="Q334" s="35">
        <v>824</v>
      </c>
      <c r="R334" s="35">
        <v>0</v>
      </c>
      <c r="S334" s="35">
        <v>69.7</v>
      </c>
      <c r="T334" s="35">
        <v>14.2</v>
      </c>
      <c r="U334" s="35">
        <v>0</v>
      </c>
      <c r="V334" s="35">
        <v>885</v>
      </c>
      <c r="W334" s="35">
        <v>37.62</v>
      </c>
      <c r="X334" s="35">
        <v>145</v>
      </c>
      <c r="Y334" s="35">
        <v>440</v>
      </c>
      <c r="Z334" s="35">
        <v>7</v>
      </c>
      <c r="AA334" s="35">
        <v>11.05</v>
      </c>
      <c r="AB334" s="35">
        <v>100.86</v>
      </c>
      <c r="AC334" s="35">
        <v>4.72</v>
      </c>
      <c r="AD334" s="35">
        <v>0</v>
      </c>
      <c r="AE334" s="35">
        <v>0</v>
      </c>
      <c r="AF334" s="35">
        <v>0</v>
      </c>
    </row>
    <row r="335" hidden="1" spans="8:32">
      <c r="H335" s="35" t="s">
        <v>493</v>
      </c>
      <c r="I335" s="35">
        <v>2</v>
      </c>
      <c r="K335" s="35">
        <v>2896.32</v>
      </c>
      <c r="L335" s="35">
        <v>0</v>
      </c>
      <c r="M335" s="35">
        <v>4.1</v>
      </c>
      <c r="N335" s="35">
        <v>22.9</v>
      </c>
      <c r="O335" s="35">
        <v>54.8</v>
      </c>
      <c r="P335" s="35">
        <v>300</v>
      </c>
      <c r="Q335" s="35">
        <v>804</v>
      </c>
      <c r="R335" s="35">
        <v>0</v>
      </c>
      <c r="S335" s="35">
        <v>69.7</v>
      </c>
      <c r="T335" s="35">
        <v>14.2</v>
      </c>
      <c r="U335" s="35">
        <v>0</v>
      </c>
      <c r="V335" s="35">
        <v>885</v>
      </c>
      <c r="W335" s="35">
        <v>33.04</v>
      </c>
      <c r="X335" s="35">
        <v>145</v>
      </c>
      <c r="Y335" s="35">
        <v>440</v>
      </c>
      <c r="Z335" s="35">
        <v>7</v>
      </c>
      <c r="AA335" s="35">
        <v>11</v>
      </c>
      <c r="AB335" s="35">
        <v>100.86</v>
      </c>
      <c r="AC335" s="35">
        <v>4.72</v>
      </c>
      <c r="AD335" s="35">
        <v>0</v>
      </c>
      <c r="AE335" s="35">
        <v>0</v>
      </c>
      <c r="AF335" s="35">
        <v>0</v>
      </c>
    </row>
    <row r="336" hidden="1" spans="8:32">
      <c r="H336" s="35" t="s">
        <v>494</v>
      </c>
      <c r="I336" s="35">
        <v>3</v>
      </c>
      <c r="K336" s="35">
        <v>0</v>
      </c>
      <c r="L336" s="35">
        <v>0</v>
      </c>
      <c r="M336" s="35">
        <v>0</v>
      </c>
      <c r="N336" s="35">
        <v>0</v>
      </c>
      <c r="O336" s="35">
        <v>0</v>
      </c>
      <c r="P336" s="35">
        <v>0</v>
      </c>
      <c r="Q336" s="35">
        <v>0</v>
      </c>
      <c r="R336" s="35">
        <v>0</v>
      </c>
      <c r="S336" s="35">
        <v>0</v>
      </c>
      <c r="T336" s="35">
        <v>0</v>
      </c>
      <c r="U336" s="35">
        <v>0</v>
      </c>
      <c r="V336" s="35">
        <v>0</v>
      </c>
      <c r="W336" s="35">
        <v>0</v>
      </c>
      <c r="X336" s="35">
        <v>0</v>
      </c>
      <c r="Y336" s="35">
        <v>0</v>
      </c>
      <c r="Z336" s="35">
        <v>0</v>
      </c>
      <c r="AA336" s="35">
        <v>0</v>
      </c>
      <c r="AB336" s="35">
        <v>0</v>
      </c>
      <c r="AC336" s="35">
        <v>0</v>
      </c>
      <c r="AD336" s="35">
        <v>0</v>
      </c>
      <c r="AE336" s="35"/>
      <c r="AF336" s="35"/>
    </row>
    <row r="337" hidden="1" spans="8:32">
      <c r="H337" s="35" t="s">
        <v>495</v>
      </c>
      <c r="I337" s="35">
        <v>4</v>
      </c>
      <c r="K337" s="35">
        <v>0</v>
      </c>
      <c r="L337" s="35">
        <v>0</v>
      </c>
      <c r="M337" s="35">
        <v>0</v>
      </c>
      <c r="N337" s="35">
        <v>0</v>
      </c>
      <c r="O337" s="35">
        <v>0</v>
      </c>
      <c r="P337" s="35">
        <v>0</v>
      </c>
      <c r="Q337" s="35">
        <v>0</v>
      </c>
      <c r="R337" s="35">
        <v>0</v>
      </c>
      <c r="S337" s="35">
        <v>0</v>
      </c>
      <c r="T337" s="35">
        <v>0</v>
      </c>
      <c r="U337" s="35">
        <v>0</v>
      </c>
      <c r="V337" s="35">
        <v>0</v>
      </c>
      <c r="W337" s="35">
        <v>0</v>
      </c>
      <c r="X337" s="35">
        <v>0</v>
      </c>
      <c r="Y337" s="35">
        <v>0</v>
      </c>
      <c r="Z337" s="35">
        <v>0</v>
      </c>
      <c r="AA337" s="35">
        <v>0</v>
      </c>
      <c r="AB337" s="35">
        <v>0</v>
      </c>
      <c r="AC337" s="35">
        <v>0</v>
      </c>
      <c r="AD337" s="35">
        <v>0</v>
      </c>
      <c r="AE337" s="35"/>
      <c r="AF337" s="35"/>
    </row>
    <row r="338" hidden="1" spans="8:32">
      <c r="H338" s="35" t="s">
        <v>496</v>
      </c>
      <c r="I338" s="35">
        <v>5</v>
      </c>
      <c r="K338" s="35">
        <v>18.5</v>
      </c>
      <c r="L338" s="35">
        <v>0</v>
      </c>
      <c r="M338" s="35">
        <v>0</v>
      </c>
      <c r="N338" s="35">
        <v>0</v>
      </c>
      <c r="O338" s="35">
        <v>0</v>
      </c>
      <c r="P338" s="35">
        <v>0</v>
      </c>
      <c r="Q338" s="35">
        <v>0</v>
      </c>
      <c r="R338" s="35">
        <v>0</v>
      </c>
      <c r="S338" s="35">
        <v>0</v>
      </c>
      <c r="T338" s="35">
        <v>0</v>
      </c>
      <c r="U338" s="35">
        <v>0</v>
      </c>
      <c r="V338" s="35">
        <v>0</v>
      </c>
      <c r="W338" s="35">
        <v>18.5</v>
      </c>
      <c r="X338" s="35">
        <v>0</v>
      </c>
      <c r="Y338" s="35">
        <v>0</v>
      </c>
      <c r="Z338" s="35">
        <v>0</v>
      </c>
      <c r="AA338" s="35">
        <v>0</v>
      </c>
      <c r="AB338" s="35">
        <v>0</v>
      </c>
      <c r="AC338" s="35">
        <v>0</v>
      </c>
      <c r="AD338" s="35">
        <v>0</v>
      </c>
      <c r="AE338" s="35"/>
      <c r="AF338" s="35"/>
    </row>
    <row r="339" hidden="1" spans="8:32">
      <c r="H339" s="35" t="s">
        <v>497</v>
      </c>
      <c r="I339" s="35">
        <v>6</v>
      </c>
      <c r="K339" s="35">
        <v>0</v>
      </c>
      <c r="L339" s="35">
        <v>0</v>
      </c>
      <c r="M339" s="35">
        <v>0</v>
      </c>
      <c r="N339" s="35">
        <v>0</v>
      </c>
      <c r="O339" s="35">
        <v>0</v>
      </c>
      <c r="P339" s="35">
        <v>0</v>
      </c>
      <c r="Q339" s="35">
        <v>0</v>
      </c>
      <c r="R339" s="35">
        <v>0</v>
      </c>
      <c r="S339" s="35">
        <v>0</v>
      </c>
      <c r="T339" s="35">
        <v>0</v>
      </c>
      <c r="U339" s="35">
        <v>0</v>
      </c>
      <c r="V339" s="35">
        <v>0</v>
      </c>
      <c r="W339" s="35">
        <v>0</v>
      </c>
      <c r="X339" s="35">
        <v>0</v>
      </c>
      <c r="Y339" s="35">
        <v>0</v>
      </c>
      <c r="Z339" s="35">
        <v>0</v>
      </c>
      <c r="AA339" s="35">
        <v>0</v>
      </c>
      <c r="AB339" s="35">
        <v>0</v>
      </c>
      <c r="AC339" s="35">
        <v>0</v>
      </c>
      <c r="AD339" s="35">
        <v>0</v>
      </c>
      <c r="AE339" s="35"/>
      <c r="AF339" s="35"/>
    </row>
    <row r="340" hidden="1" spans="8:32">
      <c r="H340" s="35" t="s">
        <v>498</v>
      </c>
      <c r="I340" s="35">
        <v>7</v>
      </c>
      <c r="K340" s="35">
        <v>0</v>
      </c>
      <c r="L340" s="35">
        <v>0</v>
      </c>
      <c r="M340" s="35">
        <v>0</v>
      </c>
      <c r="N340" s="35">
        <v>0</v>
      </c>
      <c r="O340" s="35">
        <v>0</v>
      </c>
      <c r="P340" s="35">
        <v>0</v>
      </c>
      <c r="Q340" s="35">
        <v>0</v>
      </c>
      <c r="R340" s="35">
        <v>0</v>
      </c>
      <c r="S340" s="35">
        <v>0</v>
      </c>
      <c r="T340" s="35">
        <v>0</v>
      </c>
      <c r="U340" s="35">
        <v>0</v>
      </c>
      <c r="V340" s="35">
        <v>0</v>
      </c>
      <c r="W340" s="35">
        <v>0</v>
      </c>
      <c r="X340" s="35">
        <v>0</v>
      </c>
      <c r="Y340" s="35">
        <v>0</v>
      </c>
      <c r="Z340" s="35">
        <v>0</v>
      </c>
      <c r="AA340" s="35">
        <v>0</v>
      </c>
      <c r="AB340" s="35">
        <v>0</v>
      </c>
      <c r="AC340" s="35">
        <v>0</v>
      </c>
      <c r="AD340" s="35">
        <v>0</v>
      </c>
      <c r="AE340" s="35"/>
      <c r="AF340" s="35"/>
    </row>
    <row r="341" hidden="1" spans="8:32">
      <c r="H341" s="35" t="s">
        <v>499</v>
      </c>
      <c r="I341" s="35">
        <v>8</v>
      </c>
      <c r="K341" s="35">
        <v>0</v>
      </c>
      <c r="L341" s="35">
        <v>0</v>
      </c>
      <c r="M341" s="35">
        <v>0</v>
      </c>
      <c r="N341" s="35">
        <v>0</v>
      </c>
      <c r="O341" s="35">
        <v>0</v>
      </c>
      <c r="P341" s="35">
        <v>0</v>
      </c>
      <c r="Q341" s="35">
        <v>0</v>
      </c>
      <c r="R341" s="35">
        <v>0</v>
      </c>
      <c r="S341" s="35">
        <v>0</v>
      </c>
      <c r="T341" s="35">
        <v>0</v>
      </c>
      <c r="U341" s="35">
        <v>0</v>
      </c>
      <c r="V341" s="35">
        <v>0</v>
      </c>
      <c r="W341" s="35">
        <v>0</v>
      </c>
      <c r="X341" s="35">
        <v>0</v>
      </c>
      <c r="Y341" s="35">
        <v>0</v>
      </c>
      <c r="Z341" s="35">
        <v>0</v>
      </c>
      <c r="AA341" s="35">
        <v>0</v>
      </c>
      <c r="AB341" s="35">
        <v>0</v>
      </c>
      <c r="AC341" s="35">
        <v>0</v>
      </c>
      <c r="AD341" s="35">
        <v>0</v>
      </c>
      <c r="AE341" s="35"/>
      <c r="AF341" s="35"/>
    </row>
    <row r="342" hidden="1" spans="8:32">
      <c r="H342" s="35" t="s">
        <v>500</v>
      </c>
      <c r="I342" s="35">
        <v>9</v>
      </c>
      <c r="K342" s="35">
        <v>0</v>
      </c>
      <c r="L342" s="35">
        <v>0</v>
      </c>
      <c r="M342" s="35">
        <v>0</v>
      </c>
      <c r="N342" s="35">
        <v>0</v>
      </c>
      <c r="O342" s="35">
        <v>0</v>
      </c>
      <c r="P342" s="35">
        <v>0</v>
      </c>
      <c r="Q342" s="35">
        <v>0</v>
      </c>
      <c r="R342" s="35">
        <v>0</v>
      </c>
      <c r="S342" s="35">
        <v>0</v>
      </c>
      <c r="T342" s="35">
        <v>0</v>
      </c>
      <c r="U342" s="35">
        <v>0</v>
      </c>
      <c r="V342" s="35">
        <v>0</v>
      </c>
      <c r="W342" s="35">
        <v>0</v>
      </c>
      <c r="X342" s="35">
        <v>0</v>
      </c>
      <c r="Y342" s="35">
        <v>0</v>
      </c>
      <c r="Z342" s="35">
        <v>0</v>
      </c>
      <c r="AA342" s="35">
        <v>0</v>
      </c>
      <c r="AB342" s="35">
        <v>0</v>
      </c>
      <c r="AC342" s="35">
        <v>0</v>
      </c>
      <c r="AD342" s="35">
        <v>0</v>
      </c>
      <c r="AE342" s="35"/>
      <c r="AF342" s="35"/>
    </row>
    <row r="343" hidden="1" spans="8:32">
      <c r="H343" s="35" t="s">
        <v>501</v>
      </c>
      <c r="I343" s="35">
        <v>10</v>
      </c>
      <c r="K343" s="35">
        <v>2463.66</v>
      </c>
      <c r="L343" s="35">
        <v>0</v>
      </c>
      <c r="M343" s="35">
        <v>4.1</v>
      </c>
      <c r="N343" s="35">
        <v>22.9</v>
      </c>
      <c r="O343" s="35">
        <v>35.8</v>
      </c>
      <c r="P343" s="35">
        <v>300</v>
      </c>
      <c r="Q343" s="35">
        <v>804</v>
      </c>
      <c r="R343" s="35">
        <v>0</v>
      </c>
      <c r="S343" s="35">
        <v>69.7</v>
      </c>
      <c r="T343" s="35">
        <v>6.4</v>
      </c>
      <c r="U343" s="35">
        <v>0</v>
      </c>
      <c r="V343" s="35">
        <v>625</v>
      </c>
      <c r="W343" s="35">
        <v>4.9</v>
      </c>
      <c r="X343" s="35">
        <v>50</v>
      </c>
      <c r="Y343" s="35">
        <v>440</v>
      </c>
      <c r="Z343" s="35">
        <v>0</v>
      </c>
      <c r="AA343" s="35">
        <v>0</v>
      </c>
      <c r="AB343" s="35">
        <v>100.86</v>
      </c>
      <c r="AC343" s="35">
        <v>0</v>
      </c>
      <c r="AD343" s="35">
        <v>0</v>
      </c>
      <c r="AE343" s="35"/>
      <c r="AF343" s="35"/>
    </row>
    <row r="344" hidden="1" spans="8:32">
      <c r="H344" s="35" t="s">
        <v>502</v>
      </c>
      <c r="I344" s="35">
        <v>11</v>
      </c>
      <c r="K344" s="35">
        <v>0</v>
      </c>
      <c r="L344" s="35">
        <v>0</v>
      </c>
      <c r="M344" s="35">
        <v>0</v>
      </c>
      <c r="N344" s="35">
        <v>0</v>
      </c>
      <c r="O344" s="35">
        <v>0</v>
      </c>
      <c r="P344" s="35">
        <v>0</v>
      </c>
      <c r="Q344" s="35">
        <v>0</v>
      </c>
      <c r="R344" s="35">
        <v>0</v>
      </c>
      <c r="S344" s="35">
        <v>0</v>
      </c>
      <c r="T344" s="35">
        <v>0</v>
      </c>
      <c r="U344" s="35">
        <v>0</v>
      </c>
      <c r="V344" s="35">
        <v>0</v>
      </c>
      <c r="W344" s="35">
        <v>0</v>
      </c>
      <c r="X344" s="35">
        <v>0</v>
      </c>
      <c r="Y344" s="35">
        <v>0</v>
      </c>
      <c r="Z344" s="35">
        <v>0</v>
      </c>
      <c r="AA344" s="35">
        <v>0</v>
      </c>
      <c r="AB344" s="35">
        <v>0</v>
      </c>
      <c r="AC344" s="35">
        <v>0</v>
      </c>
      <c r="AD344" s="35">
        <v>0</v>
      </c>
      <c r="AE344" s="35"/>
      <c r="AF344" s="35"/>
    </row>
    <row r="345" hidden="1" spans="8:32">
      <c r="H345" s="35" t="s">
        <v>503</v>
      </c>
      <c r="I345" s="35">
        <v>12</v>
      </c>
      <c r="K345" s="35">
        <v>0</v>
      </c>
      <c r="L345" s="35">
        <v>0</v>
      </c>
      <c r="M345" s="35">
        <v>0</v>
      </c>
      <c r="N345" s="35">
        <v>0</v>
      </c>
      <c r="O345" s="35">
        <v>0</v>
      </c>
      <c r="P345" s="35">
        <v>0</v>
      </c>
      <c r="Q345" s="35">
        <v>0</v>
      </c>
      <c r="R345" s="35">
        <v>0</v>
      </c>
      <c r="S345" s="35">
        <v>0</v>
      </c>
      <c r="T345" s="35">
        <v>0</v>
      </c>
      <c r="U345" s="35">
        <v>0</v>
      </c>
      <c r="V345" s="35">
        <v>0</v>
      </c>
      <c r="W345" s="35">
        <v>0</v>
      </c>
      <c r="X345" s="35">
        <v>0</v>
      </c>
      <c r="Y345" s="35">
        <v>0</v>
      </c>
      <c r="Z345" s="35">
        <v>0</v>
      </c>
      <c r="AA345" s="35">
        <v>0</v>
      </c>
      <c r="AB345" s="35">
        <v>0</v>
      </c>
      <c r="AC345" s="35">
        <v>0</v>
      </c>
      <c r="AD345" s="35">
        <v>0</v>
      </c>
      <c r="AE345" s="35"/>
      <c r="AF345" s="35"/>
    </row>
    <row r="346" hidden="1" spans="8:32">
      <c r="H346" s="35" t="s">
        <v>504</v>
      </c>
      <c r="I346" s="35">
        <v>13</v>
      </c>
      <c r="K346" s="35">
        <v>0</v>
      </c>
      <c r="L346" s="35">
        <v>0</v>
      </c>
      <c r="M346" s="35">
        <v>0</v>
      </c>
      <c r="N346" s="35">
        <v>0</v>
      </c>
      <c r="O346" s="35">
        <v>0</v>
      </c>
      <c r="P346" s="35">
        <v>0</v>
      </c>
      <c r="Q346" s="35">
        <v>0</v>
      </c>
      <c r="R346" s="35">
        <v>0</v>
      </c>
      <c r="S346" s="35">
        <v>0</v>
      </c>
      <c r="T346" s="35">
        <v>0</v>
      </c>
      <c r="U346" s="35">
        <v>0</v>
      </c>
      <c r="V346" s="35">
        <v>0</v>
      </c>
      <c r="W346" s="35">
        <v>0</v>
      </c>
      <c r="X346" s="35">
        <v>0</v>
      </c>
      <c r="Y346" s="35">
        <v>0</v>
      </c>
      <c r="Z346" s="35">
        <v>0</v>
      </c>
      <c r="AA346" s="35">
        <v>0</v>
      </c>
      <c r="AB346" s="35">
        <v>0</v>
      </c>
      <c r="AC346" s="35">
        <v>0</v>
      </c>
      <c r="AD346" s="35">
        <v>0</v>
      </c>
      <c r="AE346" s="35"/>
      <c r="AF346" s="35"/>
    </row>
    <row r="347" hidden="1" spans="8:32">
      <c r="H347" s="35" t="s">
        <v>505</v>
      </c>
      <c r="I347" s="35">
        <v>14</v>
      </c>
      <c r="K347" s="35">
        <v>0</v>
      </c>
      <c r="L347" s="35">
        <v>0</v>
      </c>
      <c r="M347" s="35">
        <v>0</v>
      </c>
      <c r="N347" s="35">
        <v>0</v>
      </c>
      <c r="O347" s="35">
        <v>0</v>
      </c>
      <c r="P347" s="35">
        <v>0</v>
      </c>
      <c r="Q347" s="35">
        <v>0</v>
      </c>
      <c r="R347" s="35">
        <v>0</v>
      </c>
      <c r="S347" s="35">
        <v>0</v>
      </c>
      <c r="T347" s="35">
        <v>0</v>
      </c>
      <c r="U347" s="35">
        <v>0</v>
      </c>
      <c r="V347" s="35">
        <v>0</v>
      </c>
      <c r="W347" s="35">
        <v>0</v>
      </c>
      <c r="X347" s="35">
        <v>0</v>
      </c>
      <c r="Y347" s="35">
        <v>0</v>
      </c>
      <c r="Z347" s="35">
        <v>0</v>
      </c>
      <c r="AA347" s="35">
        <v>0</v>
      </c>
      <c r="AB347" s="35">
        <v>0</v>
      </c>
      <c r="AC347" s="35">
        <v>0</v>
      </c>
      <c r="AD347" s="35">
        <v>0</v>
      </c>
      <c r="AE347" s="35"/>
      <c r="AF347" s="35"/>
    </row>
    <row r="348" hidden="1" spans="8:32">
      <c r="H348" s="35" t="s">
        <v>506</v>
      </c>
      <c r="I348" s="35">
        <v>15</v>
      </c>
      <c r="K348" s="35">
        <v>0</v>
      </c>
      <c r="L348" s="35">
        <v>0</v>
      </c>
      <c r="M348" s="35">
        <v>0</v>
      </c>
      <c r="N348" s="35">
        <v>0</v>
      </c>
      <c r="O348" s="35">
        <v>0</v>
      </c>
      <c r="P348" s="35">
        <v>0</v>
      </c>
      <c r="Q348" s="35">
        <v>0</v>
      </c>
      <c r="R348" s="35">
        <v>0</v>
      </c>
      <c r="S348" s="35">
        <v>0</v>
      </c>
      <c r="T348" s="35">
        <v>0</v>
      </c>
      <c r="U348" s="35">
        <v>0</v>
      </c>
      <c r="V348" s="35">
        <v>0</v>
      </c>
      <c r="W348" s="35">
        <v>0</v>
      </c>
      <c r="X348" s="35">
        <v>0</v>
      </c>
      <c r="Y348" s="35">
        <v>0</v>
      </c>
      <c r="Z348" s="35">
        <v>0</v>
      </c>
      <c r="AA348" s="35">
        <v>0</v>
      </c>
      <c r="AB348" s="35">
        <v>0</v>
      </c>
      <c r="AC348" s="35">
        <v>0</v>
      </c>
      <c r="AD348" s="35">
        <v>0</v>
      </c>
      <c r="AE348" s="35"/>
      <c r="AF348" s="35"/>
    </row>
    <row r="349" hidden="1" spans="8:32">
      <c r="H349" s="35" t="s">
        <v>507</v>
      </c>
      <c r="I349" s="35">
        <v>16</v>
      </c>
      <c r="K349" s="35">
        <v>0</v>
      </c>
      <c r="L349" s="35">
        <v>0</v>
      </c>
      <c r="M349" s="35">
        <v>0</v>
      </c>
      <c r="N349" s="35">
        <v>0</v>
      </c>
      <c r="O349" s="35">
        <v>0</v>
      </c>
      <c r="P349" s="35">
        <v>0</v>
      </c>
      <c r="Q349" s="35">
        <v>0</v>
      </c>
      <c r="R349" s="35">
        <v>0</v>
      </c>
      <c r="S349" s="35">
        <v>0</v>
      </c>
      <c r="T349" s="35">
        <v>0</v>
      </c>
      <c r="U349" s="35">
        <v>0</v>
      </c>
      <c r="V349" s="35">
        <v>0</v>
      </c>
      <c r="W349" s="35">
        <v>0</v>
      </c>
      <c r="X349" s="35">
        <v>0</v>
      </c>
      <c r="Y349" s="35">
        <v>0</v>
      </c>
      <c r="Z349" s="35">
        <v>0</v>
      </c>
      <c r="AA349" s="35">
        <v>0</v>
      </c>
      <c r="AB349" s="35">
        <v>0</v>
      </c>
      <c r="AC349" s="35">
        <v>0</v>
      </c>
      <c r="AD349" s="35">
        <v>0</v>
      </c>
      <c r="AE349" s="35"/>
      <c r="AF349" s="35"/>
    </row>
    <row r="350" hidden="1" spans="8:32">
      <c r="H350" s="35" t="s">
        <v>508</v>
      </c>
      <c r="I350" s="35">
        <v>17</v>
      </c>
      <c r="K350" s="35">
        <v>0</v>
      </c>
      <c r="L350" s="35">
        <v>0</v>
      </c>
      <c r="M350" s="35">
        <v>0</v>
      </c>
      <c r="N350" s="35">
        <v>0</v>
      </c>
      <c r="O350" s="35">
        <v>0</v>
      </c>
      <c r="P350" s="35">
        <v>0</v>
      </c>
      <c r="Q350" s="35">
        <v>0</v>
      </c>
      <c r="R350" s="35">
        <v>0</v>
      </c>
      <c r="S350" s="35">
        <v>0</v>
      </c>
      <c r="T350" s="35">
        <v>0</v>
      </c>
      <c r="U350" s="35">
        <v>0</v>
      </c>
      <c r="V350" s="35">
        <v>0</v>
      </c>
      <c r="W350" s="35">
        <v>0</v>
      </c>
      <c r="X350" s="35">
        <v>0</v>
      </c>
      <c r="Y350" s="35">
        <v>0</v>
      </c>
      <c r="Z350" s="35">
        <v>0</v>
      </c>
      <c r="AA350" s="35">
        <v>0</v>
      </c>
      <c r="AB350" s="35">
        <v>0</v>
      </c>
      <c r="AC350" s="35">
        <v>0</v>
      </c>
      <c r="AD350" s="35">
        <v>0</v>
      </c>
      <c r="AE350" s="35"/>
      <c r="AF350" s="35"/>
    </row>
    <row r="351" hidden="1" spans="8:32">
      <c r="H351" s="35" t="s">
        <v>509</v>
      </c>
      <c r="I351" s="35">
        <v>18</v>
      </c>
      <c r="K351" s="35">
        <v>0</v>
      </c>
      <c r="L351" s="35">
        <v>0</v>
      </c>
      <c r="M351" s="35">
        <v>0</v>
      </c>
      <c r="N351" s="35">
        <v>0</v>
      </c>
      <c r="O351" s="35">
        <v>0</v>
      </c>
      <c r="P351" s="35">
        <v>0</v>
      </c>
      <c r="Q351" s="35">
        <v>0</v>
      </c>
      <c r="R351" s="35">
        <v>0</v>
      </c>
      <c r="S351" s="35">
        <v>0</v>
      </c>
      <c r="T351" s="35">
        <v>0</v>
      </c>
      <c r="U351" s="35">
        <v>0</v>
      </c>
      <c r="V351" s="35">
        <v>0</v>
      </c>
      <c r="W351" s="35">
        <v>0</v>
      </c>
      <c r="X351" s="35">
        <v>0</v>
      </c>
      <c r="Y351" s="35">
        <v>0</v>
      </c>
      <c r="Z351" s="35">
        <v>0</v>
      </c>
      <c r="AA351" s="35">
        <v>0</v>
      </c>
      <c r="AB351" s="35">
        <v>0</v>
      </c>
      <c r="AC351" s="35">
        <v>0</v>
      </c>
      <c r="AD351" s="35">
        <v>0</v>
      </c>
      <c r="AE351" s="35"/>
      <c r="AF351" s="35"/>
    </row>
    <row r="352" hidden="1" spans="8:32">
      <c r="H352" s="35" t="s">
        <v>510</v>
      </c>
      <c r="I352" s="35">
        <v>19</v>
      </c>
      <c r="K352" s="35">
        <v>0</v>
      </c>
      <c r="L352" s="35">
        <v>0</v>
      </c>
      <c r="M352" s="35">
        <v>0</v>
      </c>
      <c r="N352" s="35">
        <v>0</v>
      </c>
      <c r="O352" s="35">
        <v>0</v>
      </c>
      <c r="P352" s="35">
        <v>0</v>
      </c>
      <c r="Q352" s="35">
        <v>0</v>
      </c>
      <c r="R352" s="35">
        <v>0</v>
      </c>
      <c r="S352" s="35">
        <v>0</v>
      </c>
      <c r="T352" s="35">
        <v>0</v>
      </c>
      <c r="U352" s="35">
        <v>0</v>
      </c>
      <c r="V352" s="35">
        <v>0</v>
      </c>
      <c r="W352" s="35">
        <v>0</v>
      </c>
      <c r="X352" s="35">
        <v>0</v>
      </c>
      <c r="Y352" s="35">
        <v>0</v>
      </c>
      <c r="Z352" s="35">
        <v>0</v>
      </c>
      <c r="AA352" s="35">
        <v>0</v>
      </c>
      <c r="AB352" s="35">
        <v>0</v>
      </c>
      <c r="AC352" s="35">
        <v>0</v>
      </c>
      <c r="AD352" s="35">
        <v>0</v>
      </c>
      <c r="AE352" s="35"/>
      <c r="AF352" s="35"/>
    </row>
    <row r="353" hidden="1" spans="8:32">
      <c r="H353" s="35" t="s">
        <v>511</v>
      </c>
      <c r="I353" s="35">
        <v>20</v>
      </c>
      <c r="K353" s="35">
        <v>0</v>
      </c>
      <c r="L353" s="35">
        <v>0</v>
      </c>
      <c r="M353" s="35">
        <v>0</v>
      </c>
      <c r="N353" s="35">
        <v>0</v>
      </c>
      <c r="O353" s="35">
        <v>0</v>
      </c>
      <c r="P353" s="35">
        <v>0</v>
      </c>
      <c r="Q353" s="35">
        <v>0</v>
      </c>
      <c r="R353" s="35">
        <v>0</v>
      </c>
      <c r="S353" s="35">
        <v>0</v>
      </c>
      <c r="T353" s="35">
        <v>0</v>
      </c>
      <c r="U353" s="35">
        <v>0</v>
      </c>
      <c r="V353" s="35">
        <v>0</v>
      </c>
      <c r="W353" s="35">
        <v>0</v>
      </c>
      <c r="X353" s="35">
        <v>0</v>
      </c>
      <c r="Y353" s="35">
        <v>0</v>
      </c>
      <c r="Z353" s="35">
        <v>0</v>
      </c>
      <c r="AA353" s="35">
        <v>0</v>
      </c>
      <c r="AB353" s="35">
        <v>0</v>
      </c>
      <c r="AC353" s="35">
        <v>0</v>
      </c>
      <c r="AD353" s="35">
        <v>0</v>
      </c>
      <c r="AE353" s="35"/>
      <c r="AF353" s="35"/>
    </row>
    <row r="354" hidden="1" spans="8:32">
      <c r="H354" s="35" t="s">
        <v>512</v>
      </c>
      <c r="I354" s="35">
        <v>21</v>
      </c>
      <c r="K354" s="35">
        <v>0</v>
      </c>
      <c r="L354" s="35">
        <v>0</v>
      </c>
      <c r="M354" s="35">
        <v>0</v>
      </c>
      <c r="N354" s="35">
        <v>0</v>
      </c>
      <c r="O354" s="35">
        <v>0</v>
      </c>
      <c r="P354" s="35">
        <v>0</v>
      </c>
      <c r="Q354" s="35">
        <v>0</v>
      </c>
      <c r="R354" s="35">
        <v>0</v>
      </c>
      <c r="S354" s="35">
        <v>0</v>
      </c>
      <c r="T354" s="35">
        <v>0</v>
      </c>
      <c r="U354" s="35">
        <v>0</v>
      </c>
      <c r="V354" s="35">
        <v>0</v>
      </c>
      <c r="W354" s="35">
        <v>0</v>
      </c>
      <c r="X354" s="35">
        <v>0</v>
      </c>
      <c r="Y354" s="35">
        <v>0</v>
      </c>
      <c r="Z354" s="35">
        <v>0</v>
      </c>
      <c r="AA354" s="35">
        <v>0</v>
      </c>
      <c r="AB354" s="35">
        <v>0</v>
      </c>
      <c r="AC354" s="35">
        <v>0</v>
      </c>
      <c r="AD354" s="35">
        <v>0</v>
      </c>
      <c r="AE354" s="35"/>
      <c r="AF354" s="35"/>
    </row>
    <row r="355" hidden="1" spans="8:32">
      <c r="H355" s="35" t="s">
        <v>513</v>
      </c>
      <c r="I355" s="35">
        <v>22</v>
      </c>
      <c r="K355" s="35">
        <v>0</v>
      </c>
      <c r="L355" s="35">
        <v>0</v>
      </c>
      <c r="M355" s="35">
        <v>0</v>
      </c>
      <c r="N355" s="35">
        <v>0</v>
      </c>
      <c r="O355" s="35">
        <v>0</v>
      </c>
      <c r="P355" s="35">
        <v>0</v>
      </c>
      <c r="Q355" s="35">
        <v>0</v>
      </c>
      <c r="R355" s="35">
        <v>0</v>
      </c>
      <c r="S355" s="35">
        <v>0</v>
      </c>
      <c r="T355" s="35">
        <v>0</v>
      </c>
      <c r="U355" s="35">
        <v>0</v>
      </c>
      <c r="V355" s="35">
        <v>0</v>
      </c>
      <c r="W355" s="35">
        <v>0</v>
      </c>
      <c r="X355" s="35">
        <v>0</v>
      </c>
      <c r="Y355" s="35">
        <v>0</v>
      </c>
      <c r="Z355" s="35">
        <v>0</v>
      </c>
      <c r="AA355" s="35">
        <v>0</v>
      </c>
      <c r="AB355" s="35">
        <v>0</v>
      </c>
      <c r="AC355" s="35">
        <v>0</v>
      </c>
      <c r="AD355" s="35">
        <v>0</v>
      </c>
      <c r="AE355" s="35"/>
      <c r="AF355" s="35"/>
    </row>
    <row r="356" hidden="1" spans="8:32">
      <c r="H356" s="35" t="s">
        <v>514</v>
      </c>
      <c r="I356" s="35">
        <v>23</v>
      </c>
      <c r="K356" s="35">
        <v>0</v>
      </c>
      <c r="L356" s="35">
        <v>0</v>
      </c>
      <c r="M356" s="35">
        <v>0</v>
      </c>
      <c r="N356" s="35">
        <v>0</v>
      </c>
      <c r="O356" s="35">
        <v>0</v>
      </c>
      <c r="P356" s="35">
        <v>0</v>
      </c>
      <c r="Q356" s="35">
        <v>0</v>
      </c>
      <c r="R356" s="35">
        <v>0</v>
      </c>
      <c r="S356" s="35">
        <v>0</v>
      </c>
      <c r="T356" s="35">
        <v>0</v>
      </c>
      <c r="U356" s="35">
        <v>0</v>
      </c>
      <c r="V356" s="35">
        <v>0</v>
      </c>
      <c r="W356" s="35">
        <v>0</v>
      </c>
      <c r="X356" s="35">
        <v>0</v>
      </c>
      <c r="Y356" s="35">
        <v>0</v>
      </c>
      <c r="Z356" s="35">
        <v>0</v>
      </c>
      <c r="AA356" s="35">
        <v>0</v>
      </c>
      <c r="AB356" s="35">
        <v>0</v>
      </c>
      <c r="AC356" s="35">
        <v>0</v>
      </c>
      <c r="AD356" s="35">
        <v>0</v>
      </c>
      <c r="AE356" s="35"/>
      <c r="AF356" s="35"/>
    </row>
    <row r="357" hidden="1" spans="8:32">
      <c r="H357" s="35" t="s">
        <v>515</v>
      </c>
      <c r="I357" s="35">
        <v>24</v>
      </c>
      <c r="K357" s="35">
        <v>0</v>
      </c>
      <c r="L357" s="35">
        <v>0</v>
      </c>
      <c r="M357" s="35">
        <v>0</v>
      </c>
      <c r="N357" s="35">
        <v>0</v>
      </c>
      <c r="O357" s="35">
        <v>0</v>
      </c>
      <c r="P357" s="35">
        <v>0</v>
      </c>
      <c r="Q357" s="35">
        <v>0</v>
      </c>
      <c r="R357" s="35">
        <v>0</v>
      </c>
      <c r="S357" s="35">
        <v>0</v>
      </c>
      <c r="T357" s="35">
        <v>0</v>
      </c>
      <c r="U357" s="35">
        <v>0</v>
      </c>
      <c r="V357" s="35">
        <v>0</v>
      </c>
      <c r="W357" s="35">
        <v>0</v>
      </c>
      <c r="X357" s="35">
        <v>0</v>
      </c>
      <c r="Y357" s="35">
        <v>0</v>
      </c>
      <c r="Z357" s="35">
        <v>0</v>
      </c>
      <c r="AA357" s="35">
        <v>0</v>
      </c>
      <c r="AB357" s="35">
        <v>0</v>
      </c>
      <c r="AC357" s="35">
        <v>0</v>
      </c>
      <c r="AD357" s="35">
        <v>0</v>
      </c>
      <c r="AE357" s="35"/>
      <c r="AF357" s="35"/>
    </row>
    <row r="358" hidden="1" spans="8:32">
      <c r="H358" s="35" t="s">
        <v>516</v>
      </c>
      <c r="I358" s="35">
        <v>25</v>
      </c>
      <c r="K358" s="35">
        <v>0</v>
      </c>
      <c r="L358" s="35">
        <v>0</v>
      </c>
      <c r="M358" s="35">
        <v>0</v>
      </c>
      <c r="N358" s="35">
        <v>0</v>
      </c>
      <c r="O358" s="35">
        <v>0</v>
      </c>
      <c r="P358" s="35">
        <v>0</v>
      </c>
      <c r="Q358" s="35">
        <v>0</v>
      </c>
      <c r="R358" s="35">
        <v>0</v>
      </c>
      <c r="S358" s="35">
        <v>0</v>
      </c>
      <c r="T358" s="35">
        <v>0</v>
      </c>
      <c r="U358" s="35">
        <v>0</v>
      </c>
      <c r="V358" s="35">
        <v>0</v>
      </c>
      <c r="W358" s="35">
        <v>0</v>
      </c>
      <c r="X358" s="35">
        <v>0</v>
      </c>
      <c r="Y358" s="35">
        <v>0</v>
      </c>
      <c r="Z358" s="35">
        <v>0</v>
      </c>
      <c r="AA358" s="35">
        <v>0</v>
      </c>
      <c r="AB358" s="35">
        <v>0</v>
      </c>
      <c r="AC358" s="35">
        <v>0</v>
      </c>
      <c r="AD358" s="35">
        <v>0</v>
      </c>
      <c r="AE358" s="35"/>
      <c r="AF358" s="35"/>
    </row>
    <row r="359" hidden="1" spans="8:32">
      <c r="H359" s="35" t="s">
        <v>517</v>
      </c>
      <c r="I359" s="35">
        <v>26</v>
      </c>
      <c r="K359" s="35">
        <v>0</v>
      </c>
      <c r="L359" s="35">
        <v>0</v>
      </c>
      <c r="M359" s="35">
        <v>0</v>
      </c>
      <c r="N359" s="35">
        <v>0</v>
      </c>
      <c r="O359" s="35">
        <v>0</v>
      </c>
      <c r="P359" s="35">
        <v>0</v>
      </c>
      <c r="Q359" s="35">
        <v>0</v>
      </c>
      <c r="R359" s="35">
        <v>0</v>
      </c>
      <c r="S359" s="35">
        <v>0</v>
      </c>
      <c r="T359" s="35">
        <v>0</v>
      </c>
      <c r="U359" s="35">
        <v>0</v>
      </c>
      <c r="V359" s="35">
        <v>0</v>
      </c>
      <c r="W359" s="35">
        <v>0</v>
      </c>
      <c r="X359" s="35">
        <v>0</v>
      </c>
      <c r="Y359" s="35">
        <v>0</v>
      </c>
      <c r="Z359" s="35">
        <v>0</v>
      </c>
      <c r="AA359" s="35">
        <v>0</v>
      </c>
      <c r="AB359" s="35">
        <v>0</v>
      </c>
      <c r="AC359" s="35">
        <v>0</v>
      </c>
      <c r="AD359" s="35">
        <v>0</v>
      </c>
      <c r="AE359" s="35"/>
      <c r="AF359" s="35"/>
    </row>
    <row r="360" hidden="1" spans="8:32">
      <c r="H360" s="35" t="s">
        <v>518</v>
      </c>
      <c r="I360" s="35">
        <v>27</v>
      </c>
      <c r="K360" s="35">
        <v>35.12</v>
      </c>
      <c r="L360" s="35">
        <v>0</v>
      </c>
      <c r="M360" s="35">
        <v>0</v>
      </c>
      <c r="N360" s="35">
        <v>0</v>
      </c>
      <c r="O360" s="35">
        <v>19</v>
      </c>
      <c r="P360" s="35">
        <v>0</v>
      </c>
      <c r="Q360" s="35">
        <v>0</v>
      </c>
      <c r="R360" s="35">
        <v>0</v>
      </c>
      <c r="S360" s="35">
        <v>0</v>
      </c>
      <c r="T360" s="35">
        <v>0</v>
      </c>
      <c r="U360" s="35">
        <v>0</v>
      </c>
      <c r="V360" s="35">
        <v>0</v>
      </c>
      <c r="W360" s="35">
        <v>0.4</v>
      </c>
      <c r="X360" s="35">
        <v>0</v>
      </c>
      <c r="Y360" s="35">
        <v>0</v>
      </c>
      <c r="Z360" s="35">
        <v>0</v>
      </c>
      <c r="AA360" s="35">
        <v>11</v>
      </c>
      <c r="AB360" s="35">
        <v>0</v>
      </c>
      <c r="AC360" s="35">
        <v>4.72</v>
      </c>
      <c r="AD360" s="35">
        <v>0</v>
      </c>
      <c r="AE360" s="35"/>
      <c r="AF360" s="35"/>
    </row>
    <row r="361" hidden="1" spans="8:32">
      <c r="H361" s="35" t="s">
        <v>519</v>
      </c>
      <c r="I361" s="35">
        <v>28</v>
      </c>
      <c r="K361" s="35">
        <v>267.8</v>
      </c>
      <c r="L361" s="35">
        <v>0</v>
      </c>
      <c r="M361" s="35">
        <v>0</v>
      </c>
      <c r="N361" s="35">
        <v>0</v>
      </c>
      <c r="O361" s="35">
        <v>0</v>
      </c>
      <c r="P361" s="35">
        <v>0</v>
      </c>
      <c r="Q361" s="35">
        <v>0</v>
      </c>
      <c r="R361" s="35">
        <v>0</v>
      </c>
      <c r="S361" s="35">
        <v>0</v>
      </c>
      <c r="T361" s="35">
        <v>7.8</v>
      </c>
      <c r="U361" s="35">
        <v>0</v>
      </c>
      <c r="V361" s="35">
        <v>260</v>
      </c>
      <c r="W361" s="35">
        <v>0</v>
      </c>
      <c r="X361" s="35">
        <v>0</v>
      </c>
      <c r="Y361" s="35">
        <v>0</v>
      </c>
      <c r="Z361" s="35">
        <v>0</v>
      </c>
      <c r="AA361" s="35">
        <v>0</v>
      </c>
      <c r="AB361" s="35">
        <v>0</v>
      </c>
      <c r="AC361" s="35">
        <v>0</v>
      </c>
      <c r="AD361" s="35">
        <v>0</v>
      </c>
      <c r="AE361" s="35"/>
      <c r="AF361" s="35"/>
    </row>
    <row r="362" hidden="1" spans="8:32">
      <c r="H362" s="35" t="s">
        <v>520</v>
      </c>
      <c r="I362" s="35">
        <v>29</v>
      </c>
      <c r="K362" s="35">
        <v>60</v>
      </c>
      <c r="L362" s="35">
        <v>0</v>
      </c>
      <c r="M362" s="35">
        <v>0</v>
      </c>
      <c r="N362" s="35">
        <v>0</v>
      </c>
      <c r="O362" s="35">
        <v>0</v>
      </c>
      <c r="P362" s="35">
        <v>0</v>
      </c>
      <c r="Q362" s="35">
        <v>0</v>
      </c>
      <c r="R362" s="35">
        <v>0</v>
      </c>
      <c r="S362" s="35">
        <v>0</v>
      </c>
      <c r="T362" s="35">
        <v>0</v>
      </c>
      <c r="U362" s="35">
        <v>0</v>
      </c>
      <c r="V362" s="35">
        <v>0</v>
      </c>
      <c r="W362" s="35">
        <v>0</v>
      </c>
      <c r="X362" s="35">
        <v>60</v>
      </c>
      <c r="Y362" s="35">
        <v>0</v>
      </c>
      <c r="Z362" s="35">
        <v>0</v>
      </c>
      <c r="AA362" s="35">
        <v>0</v>
      </c>
      <c r="AB362" s="35">
        <v>0</v>
      </c>
      <c r="AC362" s="35">
        <v>0</v>
      </c>
      <c r="AD362" s="35">
        <v>0</v>
      </c>
      <c r="AE362" s="35"/>
      <c r="AF362" s="35"/>
    </row>
    <row r="363" hidden="1" spans="8:32">
      <c r="H363" s="35" t="s">
        <v>521</v>
      </c>
      <c r="I363" s="35">
        <v>30</v>
      </c>
      <c r="K363" s="35">
        <v>0</v>
      </c>
      <c r="L363" s="35">
        <v>0</v>
      </c>
      <c r="M363" s="35">
        <v>0</v>
      </c>
      <c r="N363" s="35">
        <v>0</v>
      </c>
      <c r="O363" s="35">
        <v>0</v>
      </c>
      <c r="P363" s="35">
        <v>0</v>
      </c>
      <c r="Q363" s="35">
        <v>0</v>
      </c>
      <c r="R363" s="35">
        <v>0</v>
      </c>
      <c r="S363" s="35">
        <v>0</v>
      </c>
      <c r="T363" s="35">
        <v>0</v>
      </c>
      <c r="U363" s="35">
        <v>0</v>
      </c>
      <c r="V363" s="35">
        <v>0</v>
      </c>
      <c r="W363" s="35">
        <v>0</v>
      </c>
      <c r="X363" s="35">
        <v>0</v>
      </c>
      <c r="Y363" s="35">
        <v>0</v>
      </c>
      <c r="Z363" s="35">
        <v>0</v>
      </c>
      <c r="AA363" s="35">
        <v>0</v>
      </c>
      <c r="AB363" s="35">
        <v>0</v>
      </c>
      <c r="AC363" s="35">
        <v>0</v>
      </c>
      <c r="AD363" s="35">
        <v>0</v>
      </c>
      <c r="AE363" s="35"/>
      <c r="AF363" s="35"/>
    </row>
    <row r="364" hidden="1" spans="8:32">
      <c r="H364" s="35" t="s">
        <v>522</v>
      </c>
      <c r="I364" s="35">
        <v>31</v>
      </c>
      <c r="K364" s="35">
        <v>0</v>
      </c>
      <c r="L364" s="35">
        <v>0</v>
      </c>
      <c r="M364" s="35">
        <v>0</v>
      </c>
      <c r="N364" s="35">
        <v>0</v>
      </c>
      <c r="O364" s="35">
        <v>0</v>
      </c>
      <c r="P364" s="35">
        <v>0</v>
      </c>
      <c r="Q364" s="35">
        <v>0</v>
      </c>
      <c r="R364" s="35">
        <v>0</v>
      </c>
      <c r="S364" s="35">
        <v>0</v>
      </c>
      <c r="T364" s="35">
        <v>0</v>
      </c>
      <c r="U364" s="35">
        <v>0</v>
      </c>
      <c r="V364" s="35">
        <v>0</v>
      </c>
      <c r="W364" s="35">
        <v>0</v>
      </c>
      <c r="X364" s="35">
        <v>0</v>
      </c>
      <c r="Y364" s="35">
        <v>0</v>
      </c>
      <c r="Z364" s="35">
        <v>0</v>
      </c>
      <c r="AA364" s="35">
        <v>0</v>
      </c>
      <c r="AB364" s="35">
        <v>0</v>
      </c>
      <c r="AC364" s="35">
        <v>0</v>
      </c>
      <c r="AD364" s="35">
        <v>0</v>
      </c>
      <c r="AE364" s="35"/>
      <c r="AF364" s="35"/>
    </row>
    <row r="365" hidden="1" spans="8:32">
      <c r="H365" s="35" t="s">
        <v>523</v>
      </c>
      <c r="I365" s="35">
        <v>32</v>
      </c>
      <c r="K365" s="35">
        <v>0</v>
      </c>
      <c r="L365" s="35">
        <v>0</v>
      </c>
      <c r="M365" s="35">
        <v>0</v>
      </c>
      <c r="N365" s="35">
        <v>0</v>
      </c>
      <c r="O365" s="35">
        <v>0</v>
      </c>
      <c r="P365" s="35">
        <v>0</v>
      </c>
      <c r="Q365" s="35">
        <v>0</v>
      </c>
      <c r="R365" s="35">
        <v>0</v>
      </c>
      <c r="S365" s="35">
        <v>0</v>
      </c>
      <c r="T365" s="35">
        <v>0</v>
      </c>
      <c r="U365" s="35">
        <v>0</v>
      </c>
      <c r="V365" s="35">
        <v>0</v>
      </c>
      <c r="W365" s="35">
        <v>0</v>
      </c>
      <c r="X365" s="35">
        <v>0</v>
      </c>
      <c r="Y365" s="35">
        <v>0</v>
      </c>
      <c r="Z365" s="35">
        <v>0</v>
      </c>
      <c r="AA365" s="35">
        <v>0</v>
      </c>
      <c r="AB365" s="35">
        <v>0</v>
      </c>
      <c r="AC365" s="35">
        <v>0</v>
      </c>
      <c r="AD365" s="35">
        <v>0</v>
      </c>
      <c r="AE365" s="35"/>
      <c r="AF365" s="35"/>
    </row>
    <row r="366" hidden="1" spans="8:32">
      <c r="H366" s="35" t="s">
        <v>524</v>
      </c>
      <c r="I366" s="35">
        <v>33</v>
      </c>
      <c r="K366" s="35">
        <v>0.07</v>
      </c>
      <c r="L366" s="35">
        <v>0</v>
      </c>
      <c r="M366" s="35">
        <v>0</v>
      </c>
      <c r="N366" s="35">
        <v>0</v>
      </c>
      <c r="O366" s="35">
        <v>0</v>
      </c>
      <c r="P366" s="35">
        <v>0</v>
      </c>
      <c r="Q366" s="35">
        <v>0</v>
      </c>
      <c r="R366" s="35"/>
      <c r="S366" s="35">
        <v>0</v>
      </c>
      <c r="T366" s="35">
        <v>0</v>
      </c>
      <c r="U366" s="35">
        <v>0</v>
      </c>
      <c r="V366" s="35">
        <v>0</v>
      </c>
      <c r="W366" s="35">
        <v>0.07</v>
      </c>
      <c r="X366" s="35">
        <v>0</v>
      </c>
      <c r="Y366" s="35">
        <v>0</v>
      </c>
      <c r="Z366" s="35">
        <v>0</v>
      </c>
      <c r="AA366" s="35">
        <v>0</v>
      </c>
      <c r="AB366" s="35">
        <v>0</v>
      </c>
      <c r="AC366" s="35">
        <v>0</v>
      </c>
      <c r="AD366" s="35">
        <v>0</v>
      </c>
      <c r="AE366" s="35"/>
      <c r="AF366" s="35"/>
    </row>
    <row r="367" hidden="1" spans="8:32">
      <c r="H367" s="35" t="s">
        <v>525</v>
      </c>
      <c r="I367" s="35">
        <v>34</v>
      </c>
      <c r="K367" s="35">
        <v>0</v>
      </c>
      <c r="L367" s="35">
        <v>0</v>
      </c>
      <c r="M367" s="35">
        <v>0</v>
      </c>
      <c r="N367" s="35">
        <v>0</v>
      </c>
      <c r="O367" s="35">
        <v>0</v>
      </c>
      <c r="P367" s="35">
        <v>0</v>
      </c>
      <c r="Q367" s="35">
        <v>0</v>
      </c>
      <c r="R367" s="35">
        <v>0</v>
      </c>
      <c r="S367" s="35">
        <v>0</v>
      </c>
      <c r="T367" s="35">
        <v>0</v>
      </c>
      <c r="U367" s="35">
        <v>0</v>
      </c>
      <c r="V367" s="35">
        <v>0</v>
      </c>
      <c r="W367" s="35">
        <v>0</v>
      </c>
      <c r="X367" s="35">
        <v>0</v>
      </c>
      <c r="Y367" s="35">
        <v>0</v>
      </c>
      <c r="Z367" s="35">
        <v>0</v>
      </c>
      <c r="AA367" s="35">
        <v>0</v>
      </c>
      <c r="AB367" s="35">
        <v>0</v>
      </c>
      <c r="AC367" s="35">
        <v>0</v>
      </c>
      <c r="AD367" s="35">
        <v>0</v>
      </c>
      <c r="AE367" s="35"/>
      <c r="AF367" s="35"/>
    </row>
    <row r="368" hidden="1" spans="8:32">
      <c r="H368" s="35" t="s">
        <v>526</v>
      </c>
      <c r="I368" s="35">
        <v>35</v>
      </c>
      <c r="K368" s="35">
        <v>0</v>
      </c>
      <c r="L368" s="35">
        <v>0</v>
      </c>
      <c r="M368" s="35">
        <v>0</v>
      </c>
      <c r="N368" s="35">
        <v>0</v>
      </c>
      <c r="O368" s="35">
        <v>0</v>
      </c>
      <c r="P368" s="35">
        <v>0</v>
      </c>
      <c r="Q368" s="35">
        <v>0</v>
      </c>
      <c r="R368" s="35">
        <v>0</v>
      </c>
      <c r="S368" s="35">
        <v>0</v>
      </c>
      <c r="T368" s="35">
        <v>0</v>
      </c>
      <c r="U368" s="35">
        <v>0</v>
      </c>
      <c r="V368" s="35">
        <v>0</v>
      </c>
      <c r="W368" s="35">
        <v>0</v>
      </c>
      <c r="X368" s="35">
        <v>0</v>
      </c>
      <c r="Y368" s="35">
        <v>0</v>
      </c>
      <c r="Z368" s="35">
        <v>0</v>
      </c>
      <c r="AA368" s="35">
        <v>0</v>
      </c>
      <c r="AB368" s="35">
        <v>0</v>
      </c>
      <c r="AC368" s="35">
        <v>0</v>
      </c>
      <c r="AD368" s="35">
        <v>0</v>
      </c>
      <c r="AE368" s="35"/>
      <c r="AF368" s="35"/>
    </row>
    <row r="369" hidden="1" spans="8:32">
      <c r="H369" s="35" t="s">
        <v>527</v>
      </c>
      <c r="I369" s="35">
        <v>36</v>
      </c>
      <c r="K369" s="35">
        <v>0</v>
      </c>
      <c r="L369" s="35">
        <v>0</v>
      </c>
      <c r="M369" s="35">
        <v>0</v>
      </c>
      <c r="N369" s="35">
        <v>0</v>
      </c>
      <c r="O369" s="35">
        <v>0</v>
      </c>
      <c r="P369" s="35">
        <v>0</v>
      </c>
      <c r="Q369" s="35">
        <v>0</v>
      </c>
      <c r="R369" s="35">
        <v>0</v>
      </c>
      <c r="S369" s="35">
        <v>0</v>
      </c>
      <c r="T369" s="35">
        <v>0</v>
      </c>
      <c r="U369" s="35">
        <v>0</v>
      </c>
      <c r="V369" s="35">
        <v>0</v>
      </c>
      <c r="W369" s="35">
        <v>0</v>
      </c>
      <c r="X369" s="35">
        <v>0</v>
      </c>
      <c r="Y369" s="35">
        <v>0</v>
      </c>
      <c r="Z369" s="35">
        <v>0</v>
      </c>
      <c r="AA369" s="35">
        <v>0</v>
      </c>
      <c r="AB369" s="35">
        <v>0</v>
      </c>
      <c r="AC369" s="35">
        <v>0</v>
      </c>
      <c r="AD369" s="35">
        <v>0</v>
      </c>
      <c r="AE369" s="35"/>
      <c r="AF369" s="35"/>
    </row>
    <row r="370" hidden="1" spans="8:32">
      <c r="H370" s="35" t="s">
        <v>528</v>
      </c>
      <c r="I370" s="35">
        <v>37</v>
      </c>
      <c r="K370" s="35">
        <v>0</v>
      </c>
      <c r="L370" s="35">
        <v>0</v>
      </c>
      <c r="M370" s="35">
        <v>0</v>
      </c>
      <c r="N370" s="35">
        <v>0</v>
      </c>
      <c r="O370" s="35">
        <v>0</v>
      </c>
      <c r="P370" s="35">
        <v>0</v>
      </c>
      <c r="Q370" s="35">
        <v>0</v>
      </c>
      <c r="R370" s="35">
        <v>0</v>
      </c>
      <c r="S370" s="35">
        <v>0</v>
      </c>
      <c r="T370" s="35">
        <v>0</v>
      </c>
      <c r="U370" s="35">
        <v>0</v>
      </c>
      <c r="V370" s="35">
        <v>0</v>
      </c>
      <c r="W370" s="35">
        <v>0</v>
      </c>
      <c r="X370" s="35">
        <v>0</v>
      </c>
      <c r="Y370" s="35">
        <v>0</v>
      </c>
      <c r="Z370" s="35">
        <v>0</v>
      </c>
      <c r="AA370" s="35">
        <v>0</v>
      </c>
      <c r="AB370" s="35">
        <v>0</v>
      </c>
      <c r="AC370" s="35">
        <v>0</v>
      </c>
      <c r="AD370" s="35">
        <v>0</v>
      </c>
      <c r="AE370" s="35"/>
      <c r="AF370" s="35"/>
    </row>
    <row r="371" hidden="1" spans="8:32">
      <c r="H371" s="35" t="s">
        <v>529</v>
      </c>
      <c r="I371" s="35">
        <v>38</v>
      </c>
      <c r="K371" s="35">
        <v>0</v>
      </c>
      <c r="L371" s="35">
        <v>0</v>
      </c>
      <c r="M371" s="35">
        <v>0</v>
      </c>
      <c r="N371" s="35">
        <v>0</v>
      </c>
      <c r="O371" s="35">
        <v>0</v>
      </c>
      <c r="P371" s="35">
        <v>0</v>
      </c>
      <c r="Q371" s="35">
        <v>0</v>
      </c>
      <c r="R371" s="35">
        <v>0</v>
      </c>
      <c r="S371" s="35">
        <v>0</v>
      </c>
      <c r="T371" s="35">
        <v>0</v>
      </c>
      <c r="U371" s="35">
        <v>0</v>
      </c>
      <c r="V371" s="35">
        <v>0</v>
      </c>
      <c r="W371" s="35">
        <v>0</v>
      </c>
      <c r="X371" s="35">
        <v>0</v>
      </c>
      <c r="Y371" s="35">
        <v>0</v>
      </c>
      <c r="Z371" s="35">
        <v>0</v>
      </c>
      <c r="AA371" s="35">
        <v>0</v>
      </c>
      <c r="AB371" s="35">
        <v>0</v>
      </c>
      <c r="AC371" s="35">
        <v>0</v>
      </c>
      <c r="AD371" s="35">
        <v>0</v>
      </c>
      <c r="AE371" s="35"/>
      <c r="AF371" s="35"/>
    </row>
    <row r="372" hidden="1" spans="8:32">
      <c r="H372" s="35" t="s">
        <v>530</v>
      </c>
      <c r="I372" s="35">
        <v>39</v>
      </c>
      <c r="K372" s="35">
        <v>0</v>
      </c>
      <c r="L372" s="35">
        <v>0</v>
      </c>
      <c r="M372" s="35">
        <v>0</v>
      </c>
      <c r="N372" s="35">
        <v>0</v>
      </c>
      <c r="O372" s="35">
        <v>0</v>
      </c>
      <c r="P372" s="35">
        <v>0</v>
      </c>
      <c r="Q372" s="35">
        <v>0</v>
      </c>
      <c r="R372" s="35">
        <v>0</v>
      </c>
      <c r="S372" s="35">
        <v>0</v>
      </c>
      <c r="T372" s="35">
        <v>0</v>
      </c>
      <c r="U372" s="35">
        <v>0</v>
      </c>
      <c r="V372" s="35">
        <v>0</v>
      </c>
      <c r="W372" s="35">
        <v>0</v>
      </c>
      <c r="X372" s="35">
        <v>0</v>
      </c>
      <c r="Y372" s="35">
        <v>0</v>
      </c>
      <c r="Z372" s="35">
        <v>0</v>
      </c>
      <c r="AA372" s="35">
        <v>0</v>
      </c>
      <c r="AB372" s="35">
        <v>0</v>
      </c>
      <c r="AC372" s="35">
        <v>0</v>
      </c>
      <c r="AD372" s="35">
        <v>0</v>
      </c>
      <c r="AE372" s="35"/>
      <c r="AF372" s="35"/>
    </row>
    <row r="373" hidden="1" spans="8:32">
      <c r="H373" s="35" t="s">
        <v>531</v>
      </c>
      <c r="I373" s="35">
        <v>40</v>
      </c>
      <c r="K373" s="35">
        <v>0</v>
      </c>
      <c r="L373" s="35">
        <v>0</v>
      </c>
      <c r="M373" s="35">
        <v>0</v>
      </c>
      <c r="N373" s="35">
        <v>0</v>
      </c>
      <c r="O373" s="35">
        <v>0</v>
      </c>
      <c r="P373" s="35">
        <v>0</v>
      </c>
      <c r="Q373" s="35">
        <v>0</v>
      </c>
      <c r="R373" s="35">
        <v>0</v>
      </c>
      <c r="S373" s="35">
        <v>0</v>
      </c>
      <c r="T373" s="35">
        <v>0</v>
      </c>
      <c r="U373" s="35">
        <v>0</v>
      </c>
      <c r="V373" s="35">
        <v>0</v>
      </c>
      <c r="W373" s="35">
        <v>0</v>
      </c>
      <c r="X373" s="35">
        <v>0</v>
      </c>
      <c r="Y373" s="35">
        <v>0</v>
      </c>
      <c r="Z373" s="35">
        <v>0</v>
      </c>
      <c r="AA373" s="35">
        <v>0</v>
      </c>
      <c r="AB373" s="35">
        <v>0</v>
      </c>
      <c r="AC373" s="35">
        <v>0</v>
      </c>
      <c r="AD373" s="35">
        <v>0</v>
      </c>
      <c r="AE373" s="35"/>
      <c r="AF373" s="35"/>
    </row>
    <row r="374" hidden="1" spans="8:32">
      <c r="H374" s="35" t="s">
        <v>532</v>
      </c>
      <c r="I374" s="35">
        <v>41</v>
      </c>
      <c r="K374" s="35">
        <v>0</v>
      </c>
      <c r="L374" s="35">
        <v>0</v>
      </c>
      <c r="M374" s="35">
        <v>0</v>
      </c>
      <c r="N374" s="35">
        <v>0</v>
      </c>
      <c r="O374" s="35">
        <v>0</v>
      </c>
      <c r="P374" s="35">
        <v>0</v>
      </c>
      <c r="Q374" s="35">
        <v>0</v>
      </c>
      <c r="R374" s="35">
        <v>0</v>
      </c>
      <c r="S374" s="35">
        <v>0</v>
      </c>
      <c r="T374" s="35">
        <v>0</v>
      </c>
      <c r="U374" s="35">
        <v>0</v>
      </c>
      <c r="V374" s="35">
        <v>0</v>
      </c>
      <c r="W374" s="35">
        <v>0</v>
      </c>
      <c r="X374" s="35">
        <v>0</v>
      </c>
      <c r="Y374" s="35">
        <v>0</v>
      </c>
      <c r="Z374" s="35">
        <v>0</v>
      </c>
      <c r="AA374" s="35">
        <v>0</v>
      </c>
      <c r="AB374" s="35">
        <v>0</v>
      </c>
      <c r="AC374" s="35">
        <v>0</v>
      </c>
      <c r="AD374" s="35">
        <v>0</v>
      </c>
      <c r="AE374" s="35"/>
      <c r="AF374" s="35"/>
    </row>
    <row r="375" hidden="1" spans="8:32">
      <c r="H375" s="35" t="s">
        <v>533</v>
      </c>
      <c r="I375" s="35">
        <v>42</v>
      </c>
      <c r="K375" s="35">
        <v>0</v>
      </c>
      <c r="L375" s="35">
        <v>0</v>
      </c>
      <c r="M375" s="35">
        <v>0</v>
      </c>
      <c r="N375" s="35">
        <v>0</v>
      </c>
      <c r="O375" s="35">
        <v>0</v>
      </c>
      <c r="P375" s="35">
        <v>0</v>
      </c>
      <c r="Q375" s="35">
        <v>0</v>
      </c>
      <c r="R375" s="35">
        <v>0</v>
      </c>
      <c r="S375" s="35">
        <v>0</v>
      </c>
      <c r="T375" s="35">
        <v>0</v>
      </c>
      <c r="U375" s="35">
        <v>0</v>
      </c>
      <c r="V375" s="35">
        <v>0</v>
      </c>
      <c r="W375" s="35">
        <v>0</v>
      </c>
      <c r="X375" s="35">
        <v>0</v>
      </c>
      <c r="Y375" s="35">
        <v>0</v>
      </c>
      <c r="Z375" s="35">
        <v>0</v>
      </c>
      <c r="AA375" s="35">
        <v>0</v>
      </c>
      <c r="AB375" s="35">
        <v>0</v>
      </c>
      <c r="AC375" s="35">
        <v>0</v>
      </c>
      <c r="AD375" s="35">
        <v>0</v>
      </c>
      <c r="AE375" s="35"/>
      <c r="AF375" s="35"/>
    </row>
    <row r="376" hidden="1" spans="8:32">
      <c r="H376" s="35" t="s">
        <v>534</v>
      </c>
      <c r="I376" s="35">
        <v>43</v>
      </c>
      <c r="K376" s="35">
        <v>0</v>
      </c>
      <c r="L376" s="35">
        <v>0</v>
      </c>
      <c r="M376" s="35">
        <v>0</v>
      </c>
      <c r="N376" s="35">
        <v>0</v>
      </c>
      <c r="O376" s="35">
        <v>0</v>
      </c>
      <c r="P376" s="35">
        <v>0</v>
      </c>
      <c r="Q376" s="35">
        <v>0</v>
      </c>
      <c r="R376" s="35">
        <v>0</v>
      </c>
      <c r="S376" s="35">
        <v>0</v>
      </c>
      <c r="T376" s="35">
        <v>0</v>
      </c>
      <c r="U376" s="35">
        <v>0</v>
      </c>
      <c r="V376" s="35">
        <v>0</v>
      </c>
      <c r="W376" s="35">
        <v>0</v>
      </c>
      <c r="X376" s="35">
        <v>0</v>
      </c>
      <c r="Y376" s="35">
        <v>0</v>
      </c>
      <c r="Z376" s="35">
        <v>0</v>
      </c>
      <c r="AA376" s="35">
        <v>0</v>
      </c>
      <c r="AB376" s="35">
        <v>0</v>
      </c>
      <c r="AC376" s="35">
        <v>0</v>
      </c>
      <c r="AD376" s="35">
        <v>0</v>
      </c>
      <c r="AE376" s="35"/>
      <c r="AF376" s="35"/>
    </row>
    <row r="377" hidden="1" spans="8:32">
      <c r="H377" s="35" t="s">
        <v>535</v>
      </c>
      <c r="I377" s="35">
        <v>44</v>
      </c>
      <c r="K377" s="35">
        <v>0</v>
      </c>
      <c r="L377" s="36">
        <v>0</v>
      </c>
      <c r="M377" s="35">
        <v>0</v>
      </c>
      <c r="N377" s="35">
        <v>0</v>
      </c>
      <c r="O377" s="35">
        <v>0</v>
      </c>
      <c r="P377" s="35">
        <v>0</v>
      </c>
      <c r="Q377" s="35">
        <v>0</v>
      </c>
      <c r="R377" s="35">
        <v>0</v>
      </c>
      <c r="S377" s="35">
        <v>0</v>
      </c>
      <c r="T377" s="35">
        <v>0</v>
      </c>
      <c r="U377" s="35">
        <v>0</v>
      </c>
      <c r="V377" s="35">
        <v>0</v>
      </c>
      <c r="W377" s="35">
        <v>0</v>
      </c>
      <c r="X377" s="35">
        <v>0</v>
      </c>
      <c r="Y377" s="35">
        <v>0</v>
      </c>
      <c r="Z377" s="35">
        <v>0</v>
      </c>
      <c r="AA377" s="35">
        <v>0</v>
      </c>
      <c r="AB377" s="35">
        <v>0</v>
      </c>
      <c r="AC377" s="35">
        <v>0</v>
      </c>
      <c r="AD377" s="35">
        <v>0</v>
      </c>
      <c r="AE377" s="35"/>
      <c r="AF377" s="35"/>
    </row>
    <row r="378" hidden="1" spans="8:32">
      <c r="H378" s="35" t="s">
        <v>536</v>
      </c>
      <c r="I378" s="35">
        <v>45</v>
      </c>
      <c r="K378" s="35">
        <v>0</v>
      </c>
      <c r="L378" s="35">
        <v>0</v>
      </c>
      <c r="M378" s="35">
        <v>0</v>
      </c>
      <c r="N378" s="35">
        <v>0</v>
      </c>
      <c r="O378" s="35">
        <v>0</v>
      </c>
      <c r="P378" s="35">
        <v>0</v>
      </c>
      <c r="Q378" s="35">
        <v>0</v>
      </c>
      <c r="R378" s="35">
        <v>0</v>
      </c>
      <c r="S378" s="35">
        <v>0</v>
      </c>
      <c r="T378" s="35">
        <v>0</v>
      </c>
      <c r="U378" s="35">
        <v>0</v>
      </c>
      <c r="V378" s="35">
        <v>0</v>
      </c>
      <c r="W378" s="35">
        <v>0</v>
      </c>
      <c r="X378" s="35">
        <v>0</v>
      </c>
      <c r="Y378" s="35">
        <v>0</v>
      </c>
      <c r="Z378" s="35">
        <v>0</v>
      </c>
      <c r="AA378" s="35">
        <v>0</v>
      </c>
      <c r="AB378" s="35">
        <v>0</v>
      </c>
      <c r="AC378" s="35">
        <v>0</v>
      </c>
      <c r="AD378" s="35">
        <v>0</v>
      </c>
      <c r="AE378" s="35"/>
      <c r="AF378" s="35"/>
    </row>
    <row r="379" hidden="1" spans="8:32">
      <c r="H379" s="35" t="s">
        <v>537</v>
      </c>
      <c r="I379" s="35">
        <v>46</v>
      </c>
      <c r="K379" s="35">
        <v>0</v>
      </c>
      <c r="L379" s="35">
        <v>0</v>
      </c>
      <c r="M379" s="35">
        <v>0</v>
      </c>
      <c r="N379" s="35">
        <v>0</v>
      </c>
      <c r="O379" s="35">
        <v>0</v>
      </c>
      <c r="P379" s="35">
        <v>0</v>
      </c>
      <c r="Q379" s="35">
        <v>0</v>
      </c>
      <c r="R379" s="35">
        <v>0</v>
      </c>
      <c r="S379" s="35">
        <v>0</v>
      </c>
      <c r="T379" s="35">
        <v>0</v>
      </c>
      <c r="U379" s="35">
        <v>0</v>
      </c>
      <c r="V379" s="35">
        <v>0</v>
      </c>
      <c r="W379" s="35">
        <v>0</v>
      </c>
      <c r="X379" s="35">
        <v>0</v>
      </c>
      <c r="Y379" s="35">
        <v>0</v>
      </c>
      <c r="Z379" s="35">
        <v>0</v>
      </c>
      <c r="AA379" s="35">
        <v>0</v>
      </c>
      <c r="AB379" s="35">
        <v>0</v>
      </c>
      <c r="AC379" s="35">
        <v>0</v>
      </c>
      <c r="AD379" s="35">
        <v>0</v>
      </c>
      <c r="AE379" s="35"/>
      <c r="AF379" s="35"/>
    </row>
    <row r="380" hidden="1" spans="8:32">
      <c r="H380" s="35" t="s">
        <v>538</v>
      </c>
      <c r="I380" s="35">
        <v>47</v>
      </c>
      <c r="K380" s="35">
        <v>0</v>
      </c>
      <c r="L380" s="35">
        <v>0</v>
      </c>
      <c r="M380" s="35">
        <v>0</v>
      </c>
      <c r="N380" s="35">
        <v>0</v>
      </c>
      <c r="O380" s="35">
        <v>0</v>
      </c>
      <c r="P380" s="35">
        <v>0</v>
      </c>
      <c r="Q380" s="35">
        <v>0</v>
      </c>
      <c r="R380" s="35">
        <v>0</v>
      </c>
      <c r="S380" s="35">
        <v>0</v>
      </c>
      <c r="T380" s="35">
        <v>0</v>
      </c>
      <c r="U380" s="35">
        <v>0</v>
      </c>
      <c r="V380" s="35">
        <v>0</v>
      </c>
      <c r="W380" s="35">
        <v>0</v>
      </c>
      <c r="X380" s="35">
        <v>0</v>
      </c>
      <c r="Y380" s="35">
        <v>0</v>
      </c>
      <c r="Z380" s="35">
        <v>0</v>
      </c>
      <c r="AA380" s="35">
        <v>0</v>
      </c>
      <c r="AB380" s="35">
        <v>0</v>
      </c>
      <c r="AC380" s="35">
        <v>0</v>
      </c>
      <c r="AD380" s="35">
        <v>0</v>
      </c>
      <c r="AE380" s="35"/>
      <c r="AF380" s="35"/>
    </row>
    <row r="381" hidden="1" spans="8:32">
      <c r="H381" s="35" t="s">
        <v>539</v>
      </c>
      <c r="I381" s="35">
        <v>48</v>
      </c>
      <c r="K381" s="35">
        <v>0</v>
      </c>
      <c r="L381" s="35">
        <v>0</v>
      </c>
      <c r="M381" s="35">
        <v>0</v>
      </c>
      <c r="N381" s="35">
        <v>0</v>
      </c>
      <c r="O381" s="35">
        <v>0</v>
      </c>
      <c r="P381" s="35">
        <v>0</v>
      </c>
      <c r="Q381" s="35">
        <v>0</v>
      </c>
      <c r="R381" s="35">
        <v>0</v>
      </c>
      <c r="S381" s="35">
        <v>0</v>
      </c>
      <c r="T381" s="35">
        <v>0</v>
      </c>
      <c r="U381" s="35">
        <v>0</v>
      </c>
      <c r="V381" s="35">
        <v>0</v>
      </c>
      <c r="W381" s="35">
        <v>0</v>
      </c>
      <c r="X381" s="35">
        <v>0</v>
      </c>
      <c r="Y381" s="35">
        <v>0</v>
      </c>
      <c r="Z381" s="35">
        <v>0</v>
      </c>
      <c r="AA381" s="35">
        <v>0</v>
      </c>
      <c r="AB381" s="35">
        <v>0</v>
      </c>
      <c r="AC381" s="35">
        <v>0</v>
      </c>
      <c r="AD381" s="35">
        <v>0</v>
      </c>
      <c r="AE381" s="35"/>
      <c r="AF381" s="35"/>
    </row>
    <row r="382" hidden="1" spans="8:32">
      <c r="H382" s="35" t="s">
        <v>540</v>
      </c>
      <c r="I382" s="35">
        <v>49</v>
      </c>
      <c r="K382" s="35">
        <v>0</v>
      </c>
      <c r="L382" s="35">
        <v>0</v>
      </c>
      <c r="M382" s="35">
        <v>0</v>
      </c>
      <c r="N382" s="35">
        <v>0</v>
      </c>
      <c r="O382" s="35">
        <v>0</v>
      </c>
      <c r="P382" s="35">
        <v>0</v>
      </c>
      <c r="Q382" s="35">
        <v>0</v>
      </c>
      <c r="R382" s="35">
        <v>0</v>
      </c>
      <c r="S382" s="35">
        <v>0</v>
      </c>
      <c r="T382" s="35">
        <v>0</v>
      </c>
      <c r="U382" s="35">
        <v>0</v>
      </c>
      <c r="V382" s="35">
        <v>0</v>
      </c>
      <c r="W382" s="35">
        <v>0</v>
      </c>
      <c r="X382" s="35">
        <v>0</v>
      </c>
      <c r="Y382" s="35">
        <v>0</v>
      </c>
      <c r="Z382" s="35">
        <v>0</v>
      </c>
      <c r="AA382" s="35">
        <v>0</v>
      </c>
      <c r="AB382" s="35">
        <v>0</v>
      </c>
      <c r="AC382" s="35">
        <v>0</v>
      </c>
      <c r="AD382" s="35">
        <v>0</v>
      </c>
      <c r="AE382" s="35"/>
      <c r="AF382" s="35"/>
    </row>
    <row r="383" hidden="1" spans="8:32">
      <c r="H383" s="35" t="s">
        <v>541</v>
      </c>
      <c r="I383" s="35">
        <v>50</v>
      </c>
      <c r="K383" s="35">
        <v>0</v>
      </c>
      <c r="L383" s="35">
        <v>0</v>
      </c>
      <c r="M383" s="35">
        <v>0</v>
      </c>
      <c r="N383" s="35">
        <v>0</v>
      </c>
      <c r="O383" s="35">
        <v>0</v>
      </c>
      <c r="P383" s="35">
        <v>0</v>
      </c>
      <c r="Q383" s="35">
        <v>0</v>
      </c>
      <c r="R383" s="35">
        <v>0</v>
      </c>
      <c r="S383" s="35">
        <v>0</v>
      </c>
      <c r="T383" s="35">
        <v>0</v>
      </c>
      <c r="U383" s="35">
        <v>0</v>
      </c>
      <c r="V383" s="35">
        <v>0</v>
      </c>
      <c r="W383" s="35">
        <v>0</v>
      </c>
      <c r="X383" s="35">
        <v>0</v>
      </c>
      <c r="Y383" s="35">
        <v>0</v>
      </c>
      <c r="Z383" s="35">
        <v>0</v>
      </c>
      <c r="AA383" s="35">
        <v>0</v>
      </c>
      <c r="AB383" s="35">
        <v>0</v>
      </c>
      <c r="AC383" s="35">
        <v>0</v>
      </c>
      <c r="AD383" s="35">
        <v>0</v>
      </c>
      <c r="AE383" s="35"/>
      <c r="AF383" s="35"/>
    </row>
    <row r="384" hidden="1" spans="8:32">
      <c r="H384" s="35" t="s">
        <v>542</v>
      </c>
      <c r="I384" s="35">
        <v>51</v>
      </c>
      <c r="K384" s="35">
        <v>0</v>
      </c>
      <c r="L384" s="35">
        <v>0</v>
      </c>
      <c r="M384" s="35">
        <v>0</v>
      </c>
      <c r="N384" s="35">
        <v>0</v>
      </c>
      <c r="O384" s="35">
        <v>0</v>
      </c>
      <c r="P384" s="35">
        <v>0</v>
      </c>
      <c r="Q384" s="35">
        <v>0</v>
      </c>
      <c r="R384" s="35">
        <v>0</v>
      </c>
      <c r="S384" s="35">
        <v>0</v>
      </c>
      <c r="T384" s="35">
        <v>0</v>
      </c>
      <c r="U384" s="35">
        <v>0</v>
      </c>
      <c r="V384" s="35">
        <v>0</v>
      </c>
      <c r="W384" s="35">
        <v>0</v>
      </c>
      <c r="X384" s="35">
        <v>0</v>
      </c>
      <c r="Y384" s="35">
        <v>0</v>
      </c>
      <c r="Z384" s="35">
        <v>0</v>
      </c>
      <c r="AA384" s="35">
        <v>0</v>
      </c>
      <c r="AB384" s="35">
        <v>0</v>
      </c>
      <c r="AC384" s="35">
        <v>0</v>
      </c>
      <c r="AD384" s="35">
        <v>0</v>
      </c>
      <c r="AE384" s="35"/>
      <c r="AF384" s="35"/>
    </row>
    <row r="385" hidden="1" spans="8:32">
      <c r="H385" s="35" t="s">
        <v>543</v>
      </c>
      <c r="I385" s="35">
        <v>52</v>
      </c>
      <c r="K385" s="35">
        <v>0</v>
      </c>
      <c r="L385" s="35">
        <v>0</v>
      </c>
      <c r="M385" s="35">
        <v>0</v>
      </c>
      <c r="N385" s="35">
        <v>0</v>
      </c>
      <c r="O385" s="35">
        <v>0</v>
      </c>
      <c r="P385" s="35">
        <v>0</v>
      </c>
      <c r="Q385" s="35">
        <v>0</v>
      </c>
      <c r="R385" s="35">
        <v>0</v>
      </c>
      <c r="S385" s="35">
        <v>0</v>
      </c>
      <c r="T385" s="35">
        <v>0</v>
      </c>
      <c r="U385" s="35">
        <v>0</v>
      </c>
      <c r="V385" s="35">
        <v>0</v>
      </c>
      <c r="W385" s="35">
        <v>0</v>
      </c>
      <c r="X385" s="35">
        <v>0</v>
      </c>
      <c r="Y385" s="35">
        <v>0</v>
      </c>
      <c r="Z385" s="35">
        <v>0</v>
      </c>
      <c r="AA385" s="35">
        <v>0</v>
      </c>
      <c r="AB385" s="35">
        <v>0</v>
      </c>
      <c r="AC385" s="35">
        <v>0</v>
      </c>
      <c r="AD385" s="35">
        <v>0</v>
      </c>
      <c r="AE385" s="35"/>
      <c r="AF385" s="35"/>
    </row>
    <row r="386" hidden="1" spans="8:32">
      <c r="H386" s="35" t="s">
        <v>544</v>
      </c>
      <c r="I386" s="35">
        <v>53</v>
      </c>
      <c r="K386" s="35">
        <v>51.17</v>
      </c>
      <c r="L386" s="35">
        <v>0</v>
      </c>
      <c r="M386" s="35">
        <v>0</v>
      </c>
      <c r="N386" s="35">
        <v>0</v>
      </c>
      <c r="O386" s="35">
        <v>0</v>
      </c>
      <c r="P386" s="35">
        <v>0</v>
      </c>
      <c r="Q386" s="35">
        <v>0</v>
      </c>
      <c r="R386" s="35">
        <v>0</v>
      </c>
      <c r="S386" s="35">
        <v>0</v>
      </c>
      <c r="T386" s="35">
        <v>0</v>
      </c>
      <c r="U386" s="35">
        <v>0</v>
      </c>
      <c r="V386" s="35">
        <v>0</v>
      </c>
      <c r="W386" s="35">
        <v>9.17</v>
      </c>
      <c r="X386" s="35">
        <v>35</v>
      </c>
      <c r="Y386" s="35">
        <v>0</v>
      </c>
      <c r="Z386" s="35">
        <v>7</v>
      </c>
      <c r="AA386" s="35">
        <v>0</v>
      </c>
      <c r="AB386" s="35">
        <v>0</v>
      </c>
      <c r="AC386" s="35">
        <v>0</v>
      </c>
      <c r="AD386" s="35">
        <v>0</v>
      </c>
      <c r="AE386" s="35"/>
      <c r="AF386" s="35"/>
    </row>
    <row r="387" hidden="1" spans="8:32">
      <c r="H387" s="36" t="s">
        <v>572</v>
      </c>
      <c r="I387" s="35"/>
      <c r="K387" s="35">
        <v>0</v>
      </c>
      <c r="L387" s="35">
        <v>0</v>
      </c>
      <c r="M387" s="35">
        <v>0</v>
      </c>
      <c r="N387" s="35">
        <v>0</v>
      </c>
      <c r="O387" s="35">
        <v>0</v>
      </c>
      <c r="P387" s="35">
        <v>0</v>
      </c>
      <c r="Q387" s="35">
        <v>0</v>
      </c>
      <c r="R387" s="35">
        <v>0</v>
      </c>
      <c r="S387" s="35">
        <v>0</v>
      </c>
      <c r="T387" s="35">
        <v>0</v>
      </c>
      <c r="U387" s="35">
        <v>0</v>
      </c>
      <c r="V387" s="35">
        <v>0</v>
      </c>
      <c r="W387" s="35">
        <v>0</v>
      </c>
      <c r="X387" s="35">
        <v>0</v>
      </c>
      <c r="Y387" s="35">
        <v>0</v>
      </c>
      <c r="Z387" s="35">
        <v>0</v>
      </c>
      <c r="AA387" s="35">
        <v>0</v>
      </c>
      <c r="AB387" s="35">
        <v>0</v>
      </c>
      <c r="AC387" s="35">
        <v>0</v>
      </c>
      <c r="AD387" s="35">
        <v>0</v>
      </c>
      <c r="AE387" s="35"/>
      <c r="AF387" s="35"/>
    </row>
    <row r="388" hidden="1" spans="8:32">
      <c r="H388" s="36" t="s">
        <v>573</v>
      </c>
      <c r="I388" s="35"/>
      <c r="K388" s="35">
        <v>0</v>
      </c>
      <c r="L388" s="35">
        <v>0</v>
      </c>
      <c r="M388" s="35">
        <v>0</v>
      </c>
      <c r="N388" s="35">
        <v>0</v>
      </c>
      <c r="O388" s="35">
        <v>0</v>
      </c>
      <c r="P388" s="35">
        <v>0</v>
      </c>
      <c r="Q388" s="35">
        <v>0</v>
      </c>
      <c r="R388" s="35">
        <v>0</v>
      </c>
      <c r="S388" s="35">
        <v>0</v>
      </c>
      <c r="T388" s="35">
        <v>0</v>
      </c>
      <c r="U388" s="35">
        <v>0</v>
      </c>
      <c r="V388" s="35">
        <v>0</v>
      </c>
      <c r="W388" s="35">
        <v>0</v>
      </c>
      <c r="X388" s="35">
        <v>0</v>
      </c>
      <c r="Y388" s="35">
        <v>0</v>
      </c>
      <c r="Z388" s="35">
        <v>0</v>
      </c>
      <c r="AA388" s="35">
        <v>0</v>
      </c>
      <c r="AB388" s="35">
        <v>0</v>
      </c>
      <c r="AC388" s="35">
        <v>0</v>
      </c>
      <c r="AD388" s="35">
        <v>0</v>
      </c>
      <c r="AE388" s="35"/>
      <c r="AF388" s="35"/>
    </row>
    <row r="389" hidden="1" spans="8:32">
      <c r="H389" s="35" t="s">
        <v>547</v>
      </c>
      <c r="I389" s="35">
        <v>54</v>
      </c>
      <c r="K389" s="35">
        <v>24.63</v>
      </c>
      <c r="L389" s="35">
        <v>0</v>
      </c>
      <c r="M389" s="35">
        <v>0</v>
      </c>
      <c r="N389" s="35">
        <v>0</v>
      </c>
      <c r="O389" s="35">
        <v>0</v>
      </c>
      <c r="P389" s="35">
        <v>0</v>
      </c>
      <c r="Q389" s="35">
        <v>20</v>
      </c>
      <c r="R389" s="35">
        <v>0</v>
      </c>
      <c r="S389" s="35">
        <v>0</v>
      </c>
      <c r="T389" s="35">
        <v>0</v>
      </c>
      <c r="U389" s="35">
        <v>0</v>
      </c>
      <c r="V389" s="35">
        <v>0</v>
      </c>
      <c r="W389" s="35">
        <v>4.58</v>
      </c>
      <c r="X389" s="35">
        <v>0</v>
      </c>
      <c r="Y389" s="35">
        <v>0</v>
      </c>
      <c r="Z389" s="35">
        <v>0</v>
      </c>
      <c r="AA389" s="35">
        <v>0.05</v>
      </c>
      <c r="AB389" s="35">
        <v>0</v>
      </c>
      <c r="AC389" s="35">
        <v>0</v>
      </c>
      <c r="AD389" s="35">
        <v>0</v>
      </c>
      <c r="AE389" s="35">
        <v>0</v>
      </c>
      <c r="AF389" s="35">
        <v>0</v>
      </c>
    </row>
    <row r="390" hidden="1" spans="8:32">
      <c r="H390" s="35" t="s">
        <v>548</v>
      </c>
      <c r="I390" s="35">
        <v>55</v>
      </c>
      <c r="K390" s="35">
        <v>0</v>
      </c>
      <c r="L390" s="35">
        <v>0</v>
      </c>
      <c r="M390" s="35">
        <v>0</v>
      </c>
      <c r="N390" s="35">
        <v>0</v>
      </c>
      <c r="O390" s="35">
        <v>0</v>
      </c>
      <c r="P390" s="35">
        <v>0</v>
      </c>
      <c r="Q390" s="35">
        <v>0</v>
      </c>
      <c r="R390" s="35">
        <v>0</v>
      </c>
      <c r="S390" s="35">
        <v>0</v>
      </c>
      <c r="T390" s="35">
        <v>0</v>
      </c>
      <c r="U390" s="35">
        <v>0</v>
      </c>
      <c r="V390" s="35">
        <v>0</v>
      </c>
      <c r="W390" s="35">
        <v>0</v>
      </c>
      <c r="X390" s="35">
        <v>0</v>
      </c>
      <c r="Y390" s="35">
        <v>0</v>
      </c>
      <c r="Z390" s="35">
        <v>0</v>
      </c>
      <c r="AA390" s="35">
        <v>0</v>
      </c>
      <c r="AB390" s="35">
        <v>0</v>
      </c>
      <c r="AC390" s="35">
        <v>0</v>
      </c>
      <c r="AD390" s="35">
        <v>0</v>
      </c>
      <c r="AE390" s="35"/>
      <c r="AF390" s="35"/>
    </row>
    <row r="391" hidden="1" spans="8:32">
      <c r="H391" s="35" t="s">
        <v>549</v>
      </c>
      <c r="I391" s="35">
        <v>56</v>
      </c>
      <c r="K391" s="35">
        <v>4.5</v>
      </c>
      <c r="L391" s="35">
        <v>0</v>
      </c>
      <c r="M391" s="35">
        <v>0</v>
      </c>
      <c r="N391" s="35">
        <v>0</v>
      </c>
      <c r="O391" s="35">
        <v>0</v>
      </c>
      <c r="P391" s="35">
        <v>0</v>
      </c>
      <c r="Q391" s="35">
        <v>0</v>
      </c>
      <c r="R391" s="35">
        <v>0</v>
      </c>
      <c r="S391" s="35">
        <v>0</v>
      </c>
      <c r="T391" s="35">
        <v>0</v>
      </c>
      <c r="U391" s="35">
        <v>0</v>
      </c>
      <c r="V391" s="35">
        <v>0</v>
      </c>
      <c r="W391" s="35">
        <v>4.5</v>
      </c>
      <c r="X391" s="35">
        <v>0</v>
      </c>
      <c r="Y391" s="35">
        <v>0</v>
      </c>
      <c r="Z391" s="35">
        <v>0</v>
      </c>
      <c r="AA391" s="35">
        <v>0</v>
      </c>
      <c r="AB391" s="35">
        <v>0</v>
      </c>
      <c r="AC391" s="35">
        <v>0</v>
      </c>
      <c r="AD391" s="35">
        <v>0</v>
      </c>
      <c r="AE391" s="35"/>
      <c r="AF391" s="35"/>
    </row>
    <row r="392" hidden="1" spans="8:32">
      <c r="H392" s="35" t="s">
        <v>550</v>
      </c>
      <c r="I392" s="35">
        <v>57</v>
      </c>
      <c r="K392" s="35">
        <v>0</v>
      </c>
      <c r="L392" s="35">
        <v>0</v>
      </c>
      <c r="M392" s="35">
        <v>0</v>
      </c>
      <c r="N392" s="35">
        <v>0</v>
      </c>
      <c r="O392" s="35">
        <v>0</v>
      </c>
      <c r="P392" s="35">
        <v>0</v>
      </c>
      <c r="Q392" s="35">
        <v>0</v>
      </c>
      <c r="R392" s="35">
        <v>0</v>
      </c>
      <c r="S392" s="35">
        <v>0</v>
      </c>
      <c r="T392" s="35">
        <v>0</v>
      </c>
      <c r="U392" s="35">
        <v>0</v>
      </c>
      <c r="V392" s="35">
        <v>0</v>
      </c>
      <c r="W392" s="35">
        <v>0</v>
      </c>
      <c r="X392" s="35">
        <v>0</v>
      </c>
      <c r="Y392" s="35">
        <v>0</v>
      </c>
      <c r="Z392" s="35">
        <v>0</v>
      </c>
      <c r="AA392" s="35">
        <v>0</v>
      </c>
      <c r="AB392" s="35">
        <v>0</v>
      </c>
      <c r="AC392" s="35">
        <v>0</v>
      </c>
      <c r="AD392" s="35">
        <v>0</v>
      </c>
      <c r="AE392" s="35"/>
      <c r="AF392" s="35"/>
    </row>
    <row r="393" hidden="1" spans="8:32">
      <c r="H393" s="35" t="s">
        <v>551</v>
      </c>
      <c r="I393" s="35">
        <v>58</v>
      </c>
      <c r="K393" s="35">
        <v>0</v>
      </c>
      <c r="L393" s="35">
        <v>0</v>
      </c>
      <c r="M393" s="35">
        <v>0</v>
      </c>
      <c r="N393" s="35">
        <v>0</v>
      </c>
      <c r="O393" s="35">
        <v>0</v>
      </c>
      <c r="P393" s="35">
        <v>0</v>
      </c>
      <c r="Q393" s="35">
        <v>0</v>
      </c>
      <c r="R393" s="35">
        <v>0</v>
      </c>
      <c r="S393" s="35">
        <v>0</v>
      </c>
      <c r="T393" s="35">
        <v>0</v>
      </c>
      <c r="U393" s="35">
        <v>0</v>
      </c>
      <c r="V393" s="35">
        <v>0</v>
      </c>
      <c r="W393" s="35">
        <v>0</v>
      </c>
      <c r="X393" s="35">
        <v>0</v>
      </c>
      <c r="Y393" s="35">
        <v>0</v>
      </c>
      <c r="Z393" s="35">
        <v>0</v>
      </c>
      <c r="AA393" s="35">
        <v>0</v>
      </c>
      <c r="AB393" s="35">
        <v>0</v>
      </c>
      <c r="AC393" s="35">
        <v>0</v>
      </c>
      <c r="AD393" s="35">
        <v>0</v>
      </c>
      <c r="AE393" s="35"/>
      <c r="AF393" s="35"/>
    </row>
    <row r="394" hidden="1" spans="8:32">
      <c r="H394" s="35" t="s">
        <v>552</v>
      </c>
      <c r="I394" s="35">
        <v>59</v>
      </c>
      <c r="K394" s="35">
        <v>0.08</v>
      </c>
      <c r="L394" s="35">
        <v>0</v>
      </c>
      <c r="M394" s="35">
        <v>0</v>
      </c>
      <c r="N394" s="35">
        <v>0</v>
      </c>
      <c r="O394" s="35">
        <v>0</v>
      </c>
      <c r="P394" s="35">
        <v>0</v>
      </c>
      <c r="Q394" s="35">
        <v>0</v>
      </c>
      <c r="R394" s="35">
        <v>0</v>
      </c>
      <c r="S394" s="35">
        <v>0</v>
      </c>
      <c r="T394" s="35">
        <v>0</v>
      </c>
      <c r="U394" s="35">
        <v>0</v>
      </c>
      <c r="V394" s="35">
        <v>0</v>
      </c>
      <c r="W394" s="35">
        <v>0.08</v>
      </c>
      <c r="X394" s="35">
        <v>0</v>
      </c>
      <c r="Y394" s="35">
        <v>0</v>
      </c>
      <c r="Z394" s="35">
        <v>0</v>
      </c>
      <c r="AA394" s="35">
        <v>0</v>
      </c>
      <c r="AB394" s="35">
        <v>0</v>
      </c>
      <c r="AC394" s="35">
        <v>0</v>
      </c>
      <c r="AD394" s="35">
        <v>0</v>
      </c>
      <c r="AE394" s="35"/>
      <c r="AF394" s="35"/>
    </row>
    <row r="395" hidden="1" spans="8:32">
      <c r="H395" s="35" t="s">
        <v>553</v>
      </c>
      <c r="I395" s="35">
        <v>60</v>
      </c>
      <c r="K395" s="35">
        <v>20.05</v>
      </c>
      <c r="L395" s="35">
        <v>0</v>
      </c>
      <c r="M395" s="35">
        <v>0</v>
      </c>
      <c r="N395" s="35">
        <v>0</v>
      </c>
      <c r="O395" s="35">
        <v>0</v>
      </c>
      <c r="P395" s="35">
        <v>0</v>
      </c>
      <c r="Q395" s="35">
        <v>20</v>
      </c>
      <c r="R395" s="35">
        <v>0</v>
      </c>
      <c r="S395" s="35">
        <v>0</v>
      </c>
      <c r="T395" s="35">
        <v>0</v>
      </c>
      <c r="U395" s="35">
        <v>0</v>
      </c>
      <c r="V395" s="35">
        <v>0</v>
      </c>
      <c r="W395" s="35">
        <v>0</v>
      </c>
      <c r="X395" s="35">
        <v>0</v>
      </c>
      <c r="Y395" s="35">
        <v>0</v>
      </c>
      <c r="Z395" s="35">
        <v>0</v>
      </c>
      <c r="AA395" s="35">
        <v>0.05</v>
      </c>
      <c r="AB395" s="35">
        <v>0</v>
      </c>
      <c r="AC395" s="35">
        <v>0</v>
      </c>
      <c r="AD395" s="35">
        <v>0</v>
      </c>
      <c r="AE395" s="35"/>
      <c r="AF395" s="35"/>
    </row>
    <row r="396" hidden="1" spans="8:32">
      <c r="H396" s="35" t="s">
        <v>554</v>
      </c>
      <c r="I396" s="35">
        <v>61</v>
      </c>
      <c r="K396" s="35">
        <v>0</v>
      </c>
      <c r="L396" s="35">
        <v>0</v>
      </c>
      <c r="M396" s="35">
        <v>0</v>
      </c>
      <c r="N396" s="35">
        <v>0</v>
      </c>
      <c r="O396" s="35">
        <v>0</v>
      </c>
      <c r="P396" s="35">
        <v>0</v>
      </c>
      <c r="Q396" s="35">
        <v>0</v>
      </c>
      <c r="R396" s="35">
        <v>0</v>
      </c>
      <c r="S396" s="35">
        <v>0</v>
      </c>
      <c r="T396" s="35">
        <v>0</v>
      </c>
      <c r="U396" s="35">
        <v>0</v>
      </c>
      <c r="V396" s="35">
        <v>0</v>
      </c>
      <c r="W396" s="35"/>
      <c r="X396" s="35">
        <v>0</v>
      </c>
      <c r="Y396" s="35">
        <v>0</v>
      </c>
      <c r="Z396" s="35">
        <v>0</v>
      </c>
      <c r="AA396" s="35">
        <v>0</v>
      </c>
      <c r="AB396" s="35">
        <v>0</v>
      </c>
      <c r="AC396" s="35">
        <v>0</v>
      </c>
      <c r="AD396" s="35">
        <v>0</v>
      </c>
      <c r="AE396" s="35"/>
      <c r="AF396" s="35"/>
    </row>
    <row r="397" hidden="1" spans="8:32">
      <c r="H397" s="35" t="s">
        <v>555</v>
      </c>
      <c r="I397" s="35">
        <v>62</v>
      </c>
      <c r="K397" s="35">
        <v>0</v>
      </c>
      <c r="L397" s="35">
        <v>0</v>
      </c>
      <c r="M397" s="35">
        <v>0</v>
      </c>
      <c r="N397" s="35">
        <v>0</v>
      </c>
      <c r="O397" s="35">
        <v>0</v>
      </c>
      <c r="P397" s="35">
        <v>0</v>
      </c>
      <c r="Q397" s="35">
        <v>0</v>
      </c>
      <c r="R397" s="35">
        <v>0</v>
      </c>
      <c r="S397" s="35">
        <v>0</v>
      </c>
      <c r="T397" s="35">
        <v>0</v>
      </c>
      <c r="U397" s="35">
        <v>0</v>
      </c>
      <c r="V397" s="35">
        <v>0</v>
      </c>
      <c r="W397" s="35">
        <v>0</v>
      </c>
      <c r="X397" s="35">
        <v>0</v>
      </c>
      <c r="Y397" s="35">
        <v>0</v>
      </c>
      <c r="Z397" s="35">
        <v>0</v>
      </c>
      <c r="AA397" s="35">
        <v>0</v>
      </c>
      <c r="AB397" s="35">
        <v>0</v>
      </c>
      <c r="AC397" s="35">
        <v>0</v>
      </c>
      <c r="AD397" s="35">
        <v>0</v>
      </c>
      <c r="AE397" s="35"/>
      <c r="AF397" s="35"/>
    </row>
    <row r="398" hidden="1" spans="8:32">
      <c r="H398" s="35" t="s">
        <v>556</v>
      </c>
      <c r="I398" s="35">
        <v>63</v>
      </c>
      <c r="K398" s="35">
        <v>0</v>
      </c>
      <c r="L398" s="35">
        <v>0</v>
      </c>
      <c r="M398" s="35">
        <v>0</v>
      </c>
      <c r="N398" s="35">
        <v>0</v>
      </c>
      <c r="O398" s="35">
        <v>0</v>
      </c>
      <c r="P398" s="35">
        <v>0</v>
      </c>
      <c r="Q398" s="35">
        <v>0</v>
      </c>
      <c r="R398" s="35">
        <v>0</v>
      </c>
      <c r="S398" s="35">
        <v>0</v>
      </c>
      <c r="T398" s="35">
        <v>0</v>
      </c>
      <c r="U398" s="35">
        <v>0</v>
      </c>
      <c r="V398" s="35">
        <v>0</v>
      </c>
      <c r="W398" s="35">
        <v>0</v>
      </c>
      <c r="X398" s="35">
        <v>0</v>
      </c>
      <c r="Y398" s="35">
        <v>0</v>
      </c>
      <c r="Z398" s="35">
        <v>0</v>
      </c>
      <c r="AA398" s="35">
        <v>0</v>
      </c>
      <c r="AB398" s="35">
        <v>0</v>
      </c>
      <c r="AC398" s="35">
        <v>0</v>
      </c>
      <c r="AD398" s="35">
        <v>0</v>
      </c>
      <c r="AE398" s="35"/>
      <c r="AF398" s="35"/>
    </row>
    <row r="399" hidden="1" spans="8:32">
      <c r="H399" s="35" t="s">
        <v>557</v>
      </c>
      <c r="I399" s="35">
        <v>64</v>
      </c>
      <c r="K399" s="35">
        <v>0</v>
      </c>
      <c r="L399" s="35">
        <v>0</v>
      </c>
      <c r="M399" s="35">
        <v>0</v>
      </c>
      <c r="N399" s="35">
        <v>0</v>
      </c>
      <c r="O399" s="35">
        <v>0</v>
      </c>
      <c r="P399" s="35">
        <v>0</v>
      </c>
      <c r="Q399" s="35">
        <v>0</v>
      </c>
      <c r="R399" s="35">
        <v>0</v>
      </c>
      <c r="S399" s="35">
        <v>0</v>
      </c>
      <c r="T399" s="35">
        <v>0</v>
      </c>
      <c r="U399" s="35">
        <v>0</v>
      </c>
      <c r="V399" s="35">
        <v>0</v>
      </c>
      <c r="W399" s="35">
        <v>0</v>
      </c>
      <c r="X399" s="35">
        <v>0</v>
      </c>
      <c r="Y399" s="35">
        <v>0</v>
      </c>
      <c r="Z399" s="35">
        <v>0</v>
      </c>
      <c r="AA399" s="35">
        <v>0</v>
      </c>
      <c r="AB399" s="35">
        <v>0</v>
      </c>
      <c r="AC399" s="35">
        <v>0</v>
      </c>
      <c r="AD399" s="35">
        <v>0</v>
      </c>
      <c r="AE399" s="35"/>
      <c r="AF399" s="35"/>
    </row>
    <row r="400" hidden="1"/>
  </sheetData>
  <sheetProtection password="C71F" sheet="1" selectLockedCells="1" objects="1" scenarios="1"/>
  <protectedRanges>
    <protectedRange sqref="C25 A23:E23" name="nytj"/>
    <protectedRange sqref="C20" name="xzd_2_1"/>
  </protectedRanges>
  <mergeCells count="11">
    <mergeCell ref="A2:E2"/>
    <mergeCell ref="B4:D4"/>
    <mergeCell ref="A20:B20"/>
    <mergeCell ref="A21:C21"/>
    <mergeCell ref="H115:K115"/>
    <mergeCell ref="AH115:AK115"/>
    <mergeCell ref="L116:N116"/>
    <mergeCell ref="AL116:AN116"/>
    <mergeCell ref="H180:K180"/>
    <mergeCell ref="AH180:AK180"/>
    <mergeCell ref="F263:G263"/>
  </mergeCells>
  <conditionalFormatting sqref="K187">
    <cfRule type="cellIs" dxfId="0" priority="3" stopIfTrue="1" operator="equal">
      <formula>" "</formula>
    </cfRule>
  </conditionalFormatting>
  <conditionalFormatting sqref="L187:AF187">
    <cfRule type="cellIs" dxfId="0" priority="27" stopIfTrue="1" operator="equal">
      <formula>" "</formula>
    </cfRule>
  </conditionalFormatting>
  <conditionalFormatting sqref="K188">
    <cfRule type="cellIs" dxfId="0" priority="8" stopIfTrue="1" operator="equal">
      <formula>" "</formula>
    </cfRule>
  </conditionalFormatting>
  <conditionalFormatting sqref="J263">
    <cfRule type="cellIs" dxfId="0" priority="5" stopIfTrue="1" operator="equal">
      <formula>" "</formula>
    </cfRule>
  </conditionalFormatting>
  <conditionalFormatting sqref="K263">
    <cfRule type="cellIs" dxfId="0" priority="2" stopIfTrue="1" operator="equal">
      <formula>" "</formula>
    </cfRule>
  </conditionalFormatting>
  <conditionalFormatting sqref="L263:AF263">
    <cfRule type="cellIs" dxfId="0" priority="18" stopIfTrue="1" operator="equal">
      <formula>" "</formula>
    </cfRule>
  </conditionalFormatting>
  <conditionalFormatting sqref="J264">
    <cfRule type="cellIs" dxfId="0" priority="29" stopIfTrue="1" operator="equal">
      <formula>" "</formula>
    </cfRule>
  </conditionalFormatting>
  <conditionalFormatting sqref="K264">
    <cfRule type="cellIs" dxfId="0" priority="7" stopIfTrue="1" operator="equal">
      <formula>" "</formula>
    </cfRule>
  </conditionalFormatting>
  <conditionalFormatting sqref="L264">
    <cfRule type="cellIs" dxfId="0" priority="26" stopIfTrue="1" operator="equal">
      <formula>" "</formula>
    </cfRule>
  </conditionalFormatting>
  <conditionalFormatting sqref="M264:O264">
    <cfRule type="cellIs" dxfId="0" priority="25" stopIfTrue="1" operator="equal">
      <formula>" "</formula>
    </cfRule>
  </conditionalFormatting>
  <conditionalFormatting sqref="P264:R264">
    <cfRule type="cellIs" dxfId="0" priority="24" stopIfTrue="1" operator="equal">
      <formula>" "</formula>
    </cfRule>
  </conditionalFormatting>
  <conditionalFormatting sqref="S264:U264">
    <cfRule type="cellIs" dxfId="0" priority="23" stopIfTrue="1" operator="equal">
      <formula>" "</formula>
    </cfRule>
  </conditionalFormatting>
  <conditionalFormatting sqref="V264:X264">
    <cfRule type="cellIs" dxfId="0" priority="22" stopIfTrue="1" operator="equal">
      <formula>" "</formula>
    </cfRule>
  </conditionalFormatting>
  <conditionalFormatting sqref="Y264:AA264">
    <cfRule type="cellIs" dxfId="0" priority="21" stopIfTrue="1" operator="equal">
      <formula>" "</formula>
    </cfRule>
  </conditionalFormatting>
  <conditionalFormatting sqref="AB264:AD264">
    <cfRule type="cellIs" dxfId="0" priority="20" stopIfTrue="1" operator="equal">
      <formula>" "</formula>
    </cfRule>
  </conditionalFormatting>
  <conditionalFormatting sqref="AE264:AF264">
    <cfRule type="cellIs" dxfId="0" priority="19" stopIfTrue="1" operator="equal">
      <formula>" "</formula>
    </cfRule>
  </conditionalFormatting>
  <conditionalFormatting sqref="J332">
    <cfRule type="cellIs" dxfId="0" priority="4" stopIfTrue="1" operator="equal">
      <formula>" "</formula>
    </cfRule>
  </conditionalFormatting>
  <conditionalFormatting sqref="K332">
    <cfRule type="cellIs" dxfId="0" priority="1" stopIfTrue="1" operator="equal">
      <formula>" "</formula>
    </cfRule>
  </conditionalFormatting>
  <conditionalFormatting sqref="L332:AF332">
    <cfRule type="cellIs" dxfId="0" priority="9" stopIfTrue="1" operator="equal">
      <formula>" "</formula>
    </cfRule>
  </conditionalFormatting>
  <conditionalFormatting sqref="J333">
    <cfRule type="cellIs" dxfId="0" priority="28" stopIfTrue="1" operator="equal">
      <formula>" "</formula>
    </cfRule>
  </conditionalFormatting>
  <conditionalFormatting sqref="K333">
    <cfRule type="cellIs" dxfId="0" priority="6" stopIfTrue="1" operator="equal">
      <formula>" "</formula>
    </cfRule>
  </conditionalFormatting>
  <conditionalFormatting sqref="L333">
    <cfRule type="cellIs" dxfId="0" priority="17" stopIfTrue="1" operator="equal">
      <formula>" "</formula>
    </cfRule>
  </conditionalFormatting>
  <conditionalFormatting sqref="M333:O333">
    <cfRule type="cellIs" dxfId="0" priority="16" stopIfTrue="1" operator="equal">
      <formula>" "</formula>
    </cfRule>
  </conditionalFormatting>
  <conditionalFormatting sqref="P333:R333">
    <cfRule type="cellIs" dxfId="0" priority="15" stopIfTrue="1" operator="equal">
      <formula>" "</formula>
    </cfRule>
  </conditionalFormatting>
  <conditionalFormatting sqref="S333:U333">
    <cfRule type="cellIs" dxfId="0" priority="14" stopIfTrue="1" operator="equal">
      <formula>" "</formula>
    </cfRule>
  </conditionalFormatting>
  <conditionalFormatting sqref="V333:X333">
    <cfRule type="cellIs" dxfId="0" priority="13" stopIfTrue="1" operator="equal">
      <formula>" "</formula>
    </cfRule>
  </conditionalFormatting>
  <conditionalFormatting sqref="Y333:AA333">
    <cfRule type="cellIs" dxfId="0" priority="12" stopIfTrue="1" operator="equal">
      <formula>" "</formula>
    </cfRule>
  </conditionalFormatting>
  <conditionalFormatting sqref="AB333:AD333">
    <cfRule type="cellIs" dxfId="0" priority="11" stopIfTrue="1" operator="equal">
      <formula>" "</formula>
    </cfRule>
  </conditionalFormatting>
  <conditionalFormatting sqref="AE333:AF333">
    <cfRule type="cellIs" dxfId="0" priority="10" stopIfTrue="1" operator="equal">
      <formula>" "</formula>
    </cfRule>
  </conditionalFormatting>
  <conditionalFormatting sqref="G79:K79 R79:CJ79 G104:L106 N104:CJ106 M104:M105 G62:CJ62 G61:AG61 G56:CJ59 G60:AF60 AH60:CJ61 H107:H119 G107:G131 G134:G160 G162 I107:CJ110 AI78:CJ78 G78:AG78 G76:CJ77 AH75:CJ75 G75:AE75 AS63:CJ63 G63:AQ63 G80:CJ103 G64:CJ74 I112:CJ116 I111:AQ111 AS111:CJ111 I117:BJ119 BL117:CJ181 AG120:BJ181 G164:H181 G189:L215 G182:AM186 L188 G187:J188">
    <cfRule type="cellIs" dxfId="0" priority="97" stopIfTrue="1" operator="equal">
      <formula>" "</formula>
    </cfRule>
  </conditionalFormatting>
  <conditionalFormatting sqref="H120:H160 H162 I120:AF181">
    <cfRule type="cellIs" dxfId="0" priority="56" stopIfTrue="1" operator="equal">
      <formula>" "</formula>
    </cfRule>
  </conditionalFormatting>
  <conditionalFormatting sqref="M188:O215">
    <cfRule type="cellIs" dxfId="0" priority="46" stopIfTrue="1" operator="equal">
      <formula>" "</formula>
    </cfRule>
  </conditionalFormatting>
  <conditionalFormatting sqref="P188:R215">
    <cfRule type="cellIs" dxfId="0" priority="45" stopIfTrue="1" operator="equal">
      <formula>" "</formula>
    </cfRule>
  </conditionalFormatting>
  <conditionalFormatting sqref="S188:U215">
    <cfRule type="cellIs" dxfId="0" priority="44" stopIfTrue="1" operator="equal">
      <formula>" "</formula>
    </cfRule>
  </conditionalFormatting>
  <conditionalFormatting sqref="V188:X215">
    <cfRule type="cellIs" dxfId="0" priority="43" stopIfTrue="1" operator="equal">
      <formula>" "</formula>
    </cfRule>
  </conditionalFormatting>
  <conditionalFormatting sqref="Y188:AA215">
    <cfRule type="cellIs" dxfId="0" priority="42" stopIfTrue="1" operator="equal">
      <formula>" "</formula>
    </cfRule>
  </conditionalFormatting>
  <conditionalFormatting sqref="AB188:AD215">
    <cfRule type="cellIs" dxfId="0" priority="41" stopIfTrue="1" operator="equal">
      <formula>" "</formula>
    </cfRule>
  </conditionalFormatting>
  <conditionalFormatting sqref="AE188:AF215">
    <cfRule type="cellIs" dxfId="0" priority="40" stopIfTrue="1" operator="equal">
      <formula>" "</formula>
    </cfRule>
  </conditionalFormatting>
  <conditionalFormatting sqref="H263:I291">
    <cfRule type="cellIs" dxfId="0" priority="31" stopIfTrue="1" operator="equal">
      <formula>" "</formula>
    </cfRule>
  </conditionalFormatting>
  <conditionalFormatting sqref="H332:I360">
    <cfRule type="cellIs" dxfId="0" priority="30" stopIfTrue="1" operator="equal">
      <formula>" "</formula>
    </cfRule>
  </conditionalFormatting>
  <dataValidations count="9">
    <dataValidation type="list" allowBlank="1" showInputMessage="1" showErrorMessage="1" sqref="C3">
      <formula1>"2022年"</formula1>
    </dataValidation>
    <dataValidation allowBlank="1" showInputMessage="1" showErrorMessage="1" error="此单元格为非录入格！" sqref="K120:AF120 AK120:BF120 BM120:BO120 K121:K179 M121:M179 AD121:AD139 AD141:AD179 AK121:AK179 BC121:BD139 BC141:BD179 AB121:AC179"/>
    <dataValidation type="custom" allowBlank="1" showInputMessage="1" showErrorMessage="1" error="无权改动！" sqref="C4:D4 C19 B4:B19 D18:D19">
      <formula1>"xzd32210548"</formula1>
    </dataValidation>
    <dataValidation allowBlank="1" showInputMessage="1" showErrorMessage="1" error="无权改动！" sqref="C18"/>
    <dataValidation type="custom" allowBlank="1" showInputMessage="1" showErrorMessage="1" error="此单元格为保护区，请勿改动！" sqref="Q60 AA60:AE60 AH60 AA62:AE62 AG62:AH62 X63:AQ63 AS63:AZ63 O75:AE75 AH75 Y78:AG78 L80 AA86:AD86 L60:L64 L66:L78 L83:L105 M60:M74 M80:M101 M103:M105 N60:N78 Q62:Q74 R76:R101 AE79:AE86 AF60:AF62 AF79:AF83 AF85:AF86 Y86:Z105 Y79:AD84 N81:O105 P80:Q102 P103:R105 O76:Q78 Y76:AH77 S76:X105 AI64:AZ105 X60:Z62 X64:AH74 AI60:AZ62 AA88:AH105 O60:P74 R60:W74 AG79:AH86">
      <formula1>"xzd5566510134"</formula1>
    </dataValidation>
    <dataValidation allowBlank="1" showInputMessage="1" showErrorMessage="1" error="此单元格为保护区，请勿改动！" sqref="Q61 AA61:AE61 AG61:AH61 L65 M79:Q79 N80:O80 AF84 Y85:AD85 AA87:AH87 M102 R102 L81:L82 M75:M78"/>
    <dataValidation type="custom" allowBlank="1" showInputMessage="1" showErrorMessage="1" error="此单元格为非录入格！" sqref="K119:AF119 AK119:BF119 BM119:BO119 L128 N128:AA128 AE128:AF128 AL128:BB128 BE128:BF128 BM128:BO128 L154 N154:AA154 AE154:AF154 AL154:BB154 BE154:BF154 BM154:BO154 L157 N157:AA157 AE157:AF157 AL157:BB157 BE157:BF157 BM157:BO157 L159 N159:AA159 AE159:AF159 AL159:BB159 BE159:BF159 BM159:BO159 L164 N164:AA164 AE164:AF164 AL164:BB164 BE164:BF164 BM164:BO164 L168 N168:AA168 AE168:AF168 AL168:BB168 BE168:BF168 BM168:BO168">
      <formula1>"xzdcvb120"</formula1>
    </dataValidation>
    <dataValidation type="custom" allowBlank="1" showInputMessage="1" showErrorMessage="1" error="此单元格为保护区，请勿改动！" sqref="L79">
      <formula1>"xzd7895420135"</formula1>
    </dataValidation>
    <dataValidation allowBlank="1" showInputMessage="1" showErrorMessage="1" error="此单元格为人数不能有小数出现！" sqref="L173 N173:AA173 AE173:AF173 AL173:BB173 BE173:BF173 BM173:BO173"/>
  </dataValidations>
  <pageMargins left="0.984251968503937" right="0.551181102362205" top="0.984251968503937" bottom="0.984251968503937" header="0.511811023622047" footer="0.511811023622047"/>
  <pageSetup paperSize="9" orientation="portrait" blackAndWhite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indexed="14"/>
  </sheetPr>
  <dimension ref="A1:AW67"/>
  <sheetViews>
    <sheetView showZeros="0" workbookViewId="0">
      <pane xSplit="5" ySplit="4" topLeftCell="F21" activePane="bottomRight" state="frozen"/>
      <selection/>
      <selection pane="topRight"/>
      <selection pane="bottomLeft"/>
      <selection pane="bottomRight" activeCell="U11" sqref="U11"/>
    </sheetView>
  </sheetViews>
  <sheetFormatPr defaultColWidth="9" defaultRowHeight="14.25" zeroHeight="1"/>
  <cols>
    <col min="1" max="1" width="31.625" customWidth="1"/>
    <col min="2" max="2" width="4.5" customWidth="1"/>
    <col min="3" max="3" width="4.125" customWidth="1"/>
    <col min="4" max="4" width="7.125" customWidth="1"/>
    <col min="5" max="8" width="8.5" customWidth="1"/>
    <col min="9" max="13" width="5.25" customWidth="1"/>
    <col min="14" max="14" width="5.875" customWidth="1"/>
    <col min="15" max="29" width="5.25" customWidth="1"/>
    <col min="30" max="32" width="5.5" customWidth="1"/>
    <col min="33" max="33" width="5.25" customWidth="1"/>
    <col min="34" max="34" width="5.5" customWidth="1"/>
    <col min="35" max="35" width="7.125" customWidth="1"/>
  </cols>
  <sheetData>
    <row r="1" ht="25.5" spans="1:8">
      <c r="A1" s="2" t="str">
        <f>封面!C5</f>
        <v>1、2022年中药材产业相关情况</v>
      </c>
      <c r="B1" s="2"/>
      <c r="C1" s="2"/>
      <c r="D1" s="2"/>
      <c r="E1" s="2"/>
      <c r="F1" s="2"/>
      <c r="G1" s="2"/>
      <c r="H1" s="2"/>
    </row>
    <row r="2" spans="1:11">
      <c r="A2" s="121"/>
      <c r="B2" s="4"/>
      <c r="C2" s="5" t="str">
        <f>封面!C3</f>
        <v>2022年</v>
      </c>
      <c r="D2" s="5"/>
      <c r="I2" s="145" t="s">
        <v>576</v>
      </c>
      <c r="J2" s="145"/>
      <c r="K2" s="145"/>
    </row>
    <row r="3" ht="17.1" customHeight="1" spans="1:49">
      <c r="A3" s="6" t="str">
        <f>封面!A21</f>
        <v>填报单位:关庙镇</v>
      </c>
      <c r="F3" s="122"/>
      <c r="G3" s="38" t="s">
        <v>577</v>
      </c>
      <c r="I3" s="39">
        <f>VLOOKUP($A$3,xcxs,2,0)</f>
        <v>1</v>
      </c>
      <c r="J3" s="39">
        <f>VLOOKUP($A$3,xcxs,3,0)</f>
        <v>2</v>
      </c>
      <c r="K3" s="39">
        <f>VLOOKUP($A$3,xcxs,4,0)</f>
        <v>3</v>
      </c>
      <c r="L3" s="39">
        <f>VLOOKUP($A$3,xcxs,5,0)</f>
        <v>4</v>
      </c>
      <c r="M3" s="71">
        <f>VLOOKUP($A$3,xcxs,6,0)</f>
        <v>5</v>
      </c>
      <c r="N3" s="39">
        <f>VLOOKUP($A$3,xcxs,7,0)</f>
        <v>6</v>
      </c>
      <c r="O3" s="39">
        <f>VLOOKUP($A$3,xcxs,8,0)</f>
        <v>7</v>
      </c>
      <c r="P3" s="39">
        <f>VLOOKUP($A$3,xcxs,9,0)</f>
        <v>8</v>
      </c>
      <c r="Q3" s="39">
        <f>VLOOKUP($A$3,xcxs,10,0)</f>
        <v>9</v>
      </c>
      <c r="R3" s="71">
        <f>VLOOKUP($A$3,xcxs,11,0)</f>
        <v>10</v>
      </c>
      <c r="S3" s="39">
        <f>VLOOKUP($A$3,xcxs,12,0)</f>
        <v>11</v>
      </c>
      <c r="T3" s="39">
        <f>VLOOKUP($A$3,xcxs,13,0)</f>
        <v>12</v>
      </c>
      <c r="U3" s="39">
        <f>VLOOKUP($A$3,xcxs,14,0)</f>
        <v>13</v>
      </c>
      <c r="V3" s="39">
        <f>VLOOKUP($A$3,xcxs,15,0)</f>
        <v>14</v>
      </c>
      <c r="W3" s="71">
        <f>VLOOKUP($A$3,xcxs,16,0)</f>
        <v>15</v>
      </c>
      <c r="X3" s="39">
        <f>VLOOKUP($A$3,xcxs,17,0)</f>
        <v>16</v>
      </c>
      <c r="Y3" s="39">
        <f>VLOOKUP($A$3,xcxs,18,0)</f>
        <v>17</v>
      </c>
      <c r="Z3" s="39">
        <f>VLOOKUP($A$3,xcxs,19,0)</f>
        <v>18</v>
      </c>
      <c r="AA3" s="39">
        <f>VLOOKUP($A$3,xcxs,20,0)</f>
        <v>19</v>
      </c>
      <c r="AB3" s="71">
        <f>VLOOKUP($A$3,xcxs,21,0)</f>
        <v>20</v>
      </c>
      <c r="AC3" s="39">
        <f>VLOOKUP($A$3,xcxs,22,0)</f>
        <v>21</v>
      </c>
      <c r="AD3" s="39">
        <f>VLOOKUP($A$3,xcxs,23,0)</f>
        <v>22</v>
      </c>
      <c r="AE3" s="39">
        <f>VLOOKUP($A$3,xcxs,24,0)</f>
        <v>23</v>
      </c>
      <c r="AF3" s="39">
        <f>VLOOKUP($A$3,xcxs,25,0)</f>
        <v>24</v>
      </c>
      <c r="AG3" s="71">
        <f>VLOOKUP($A$3,xcxs,26,0)</f>
        <v>25</v>
      </c>
      <c r="AH3" s="39">
        <f>VLOOKUP($A$3,xcxs,27,0)</f>
        <v>26</v>
      </c>
      <c r="AI3" s="39">
        <f>VLOOKUP($A$3,xcxs,28,0)</f>
        <v>27</v>
      </c>
      <c r="AJ3" s="39">
        <f>VLOOKUP($A$3,xcxs,29,0)</f>
        <v>0</v>
      </c>
      <c r="AK3" s="39">
        <f>VLOOKUP($A$3,xcxs,30,0)</f>
        <v>0</v>
      </c>
      <c r="AL3" s="71">
        <f>VLOOKUP($A$3,xcxs,31,0)</f>
        <v>0</v>
      </c>
      <c r="AM3" s="39">
        <f>VLOOKUP($A$3,xcxs,32,0)</f>
        <v>0</v>
      </c>
      <c r="AN3" s="39">
        <f>VLOOKUP($A$3,xcxs,33,0)</f>
        <v>0</v>
      </c>
      <c r="AO3" s="39">
        <f>VLOOKUP($A$3,xcxs,34,0)</f>
        <v>0</v>
      </c>
      <c r="AP3" s="39">
        <f>VLOOKUP($A$3,xcxs,35,0)</f>
        <v>0</v>
      </c>
      <c r="AQ3" s="71">
        <f>VLOOKUP($A$3,xcxs,36,0)</f>
        <v>0</v>
      </c>
      <c r="AR3" s="39">
        <f>VLOOKUP($A$3,xcxs,37,0)</f>
        <v>0</v>
      </c>
      <c r="AS3" s="39">
        <f>VLOOKUP($A$3,xcxs,38,0)</f>
        <v>0</v>
      </c>
      <c r="AT3" s="39">
        <f>VLOOKUP($A$3,xcxs,39,0)</f>
        <v>0</v>
      </c>
      <c r="AU3" s="39">
        <f>VLOOKUP($A$3,xcxs,40,0)</f>
        <v>0</v>
      </c>
      <c r="AV3" s="101"/>
      <c r="AW3" s="101"/>
    </row>
    <row r="4" ht="24.75" spans="1:49">
      <c r="A4" s="7" t="s">
        <v>578</v>
      </c>
      <c r="B4" s="15" t="s">
        <v>579</v>
      </c>
      <c r="C4" s="123" t="s">
        <v>580</v>
      </c>
      <c r="D4" s="67" t="s">
        <v>581</v>
      </c>
      <c r="E4" s="15" t="s">
        <v>582</v>
      </c>
      <c r="F4" s="15" t="s">
        <v>583</v>
      </c>
      <c r="G4" s="15" t="s">
        <v>584</v>
      </c>
      <c r="H4" s="16" t="s">
        <v>585</v>
      </c>
      <c r="I4" s="146" t="str">
        <f>VLOOKUP($A$3,szcm,2,0)</f>
        <v>金星</v>
      </c>
      <c r="J4" s="147" t="str">
        <f>VLOOKUP($A$3,szcm,3,0)</f>
        <v>永兴</v>
      </c>
      <c r="K4" s="147" t="str">
        <f>VLOOKUP($A$3,szcm,4,0)</f>
        <v>同心</v>
      </c>
      <c r="L4" s="147" t="str">
        <f>VLOOKUP($A$3,szcm,5,0)</f>
        <v>先锋</v>
      </c>
      <c r="M4" s="148" t="str">
        <f>VLOOKUP($A$3,szcm,6,0)</f>
        <v>中心</v>
      </c>
      <c r="N4" s="147" t="str">
        <f>VLOOKUP($A$3,szcm,7,0)</f>
        <v>梅庙</v>
      </c>
      <c r="O4" s="147" t="str">
        <f>VLOOKUP($A$3,szcm,8,0)</f>
        <v>合作</v>
      </c>
      <c r="P4" s="147" t="str">
        <f>VLOOKUP($A$3,szcm,9,0)</f>
        <v>光明</v>
      </c>
      <c r="Q4" s="147" t="str">
        <f>VLOOKUP($A$3,szcm,10,0)</f>
        <v>龙泉</v>
      </c>
      <c r="R4" s="148" t="str">
        <f>VLOOKUP($A$3,szcm,11,0)</f>
        <v>长城</v>
      </c>
      <c r="S4" s="147" t="str">
        <f>VLOOKUP($A$3,szcm,12,0)</f>
        <v>毕山</v>
      </c>
      <c r="T4" s="147" t="str">
        <f>VLOOKUP($A$3,szcm,13,0)</f>
        <v>太山</v>
      </c>
      <c r="U4" s="147" t="str">
        <f>VLOOKUP($A$3,szcm,14,0)</f>
        <v>张湾</v>
      </c>
      <c r="V4" s="147" t="str">
        <f>VLOOKUP($A$3,szcm,15,0)</f>
        <v>关南</v>
      </c>
      <c r="W4" s="148" t="str">
        <f>VLOOKUP($A$3,szcm,16,0)</f>
        <v>老沟</v>
      </c>
      <c r="X4" s="147" t="str">
        <f>VLOOKUP($A$3,szcm,17,0)</f>
        <v>四畈</v>
      </c>
      <c r="Y4" s="147" t="str">
        <f>VLOOKUP($A$3,szcm,18,0)</f>
        <v>关庙</v>
      </c>
      <c r="Z4" s="147" t="str">
        <f>VLOOKUP($A$3,szcm,19,0)</f>
        <v>天子</v>
      </c>
      <c r="AA4" s="160" t="str">
        <f>VLOOKUP($A$3,szcm,20,0)</f>
        <v>尖山</v>
      </c>
      <c r="AB4" s="161" t="str">
        <f>VLOOKUP($A$3,szcm,21,0)</f>
        <v>铁城</v>
      </c>
      <c r="AC4" s="160" t="str">
        <f>VLOOKUP($A$3,szcm,22,0)</f>
        <v>三合</v>
      </c>
      <c r="AD4" s="160" t="str">
        <f>VLOOKUP($A$3,szcm,23,0)</f>
        <v>双峰</v>
      </c>
      <c r="AE4" s="160" t="str">
        <f>VLOOKUP($A$3,szcm,24,0)</f>
        <v>聂店</v>
      </c>
      <c r="AF4" s="160" t="str">
        <f>VLOOKUP($A$3,szcm,25,0)</f>
        <v>大寨</v>
      </c>
      <c r="AG4" s="161" t="str">
        <f>VLOOKUP($A$3,szcm,26,0)</f>
        <v>大山</v>
      </c>
      <c r="AH4" s="160" t="str">
        <f>VLOOKUP($A$3,szcm,27,0)</f>
        <v>肖店</v>
      </c>
      <c r="AI4" s="160" t="str">
        <f>VLOOKUP($A$3,szcm,28,0)</f>
        <v>方略</v>
      </c>
      <c r="AJ4" s="160">
        <f>VLOOKUP($A$3,szcm,29,0)</f>
        <v>0</v>
      </c>
      <c r="AK4" s="160">
        <f>VLOOKUP($A$3,szcm,30,0)</f>
        <v>0</v>
      </c>
      <c r="AL4" s="161">
        <f>VLOOKUP($A$3,szcm,31,0)</f>
        <v>0</v>
      </c>
      <c r="AM4" s="160">
        <f>VLOOKUP($A$3,szcm,32,0)</f>
        <v>0</v>
      </c>
      <c r="AN4" s="160">
        <f>VLOOKUP($A$3,szcm,33,0)</f>
        <v>0</v>
      </c>
      <c r="AO4" s="160">
        <f>VLOOKUP($A$3,szcm,34,0)</f>
        <v>0</v>
      </c>
      <c r="AP4" s="160">
        <f>VLOOKUP($A$3,szcm,35,0)</f>
        <v>0</v>
      </c>
      <c r="AQ4" s="161">
        <f>VLOOKUP($A$3,szcm,36,0)</f>
        <v>0</v>
      </c>
      <c r="AR4" s="160">
        <f>VLOOKUP($A$3,szcm,37,0)</f>
        <v>0</v>
      </c>
      <c r="AS4" s="160">
        <f>VLOOKUP($A$3,szcm,38,0)</f>
        <v>0</v>
      </c>
      <c r="AT4" s="160">
        <f>VLOOKUP($A$3,szcm,39,0)</f>
        <v>0</v>
      </c>
      <c r="AU4" s="66">
        <f>VLOOKUP($A$3,szcm,40,0)</f>
        <v>0</v>
      </c>
      <c r="AV4" s="101"/>
      <c r="AW4" s="101"/>
    </row>
    <row r="5" ht="20.1" customHeight="1" spans="1:49">
      <c r="A5" s="124" t="s">
        <v>460</v>
      </c>
      <c r="B5" s="125" t="s">
        <v>461</v>
      </c>
      <c r="C5" s="126" t="s">
        <v>461</v>
      </c>
      <c r="D5" s="127"/>
      <c r="E5" s="128"/>
      <c r="F5" s="129"/>
      <c r="G5" s="128"/>
      <c r="H5" s="130"/>
      <c r="I5" s="149"/>
      <c r="J5" s="149"/>
      <c r="K5" s="149"/>
      <c r="L5" s="149"/>
      <c r="M5" s="150"/>
      <c r="N5" s="149"/>
      <c r="O5" s="149"/>
      <c r="P5" s="149"/>
      <c r="Q5" s="149"/>
      <c r="R5" s="150"/>
      <c r="S5" s="149"/>
      <c r="T5" s="149"/>
      <c r="U5" s="149"/>
      <c r="V5" s="149"/>
      <c r="W5" s="150"/>
      <c r="X5" s="149"/>
      <c r="Y5" s="149"/>
      <c r="Z5" s="149"/>
      <c r="AA5" s="149"/>
      <c r="AB5" s="150"/>
      <c r="AC5" s="149"/>
      <c r="AD5" s="149"/>
      <c r="AE5" s="149"/>
      <c r="AF5" s="149"/>
      <c r="AG5" s="150"/>
      <c r="AH5" s="149"/>
      <c r="AI5" s="149"/>
      <c r="AJ5" s="149"/>
      <c r="AK5" s="149"/>
      <c r="AL5" s="150"/>
      <c r="AM5" s="149"/>
      <c r="AN5" s="149"/>
      <c r="AO5" s="149"/>
      <c r="AP5" s="149"/>
      <c r="AQ5" s="150"/>
      <c r="AR5" s="149"/>
      <c r="AS5" s="149"/>
      <c r="AT5" s="149"/>
      <c r="AU5" s="149"/>
      <c r="AV5" s="101"/>
      <c r="AW5" s="101"/>
    </row>
    <row r="6" ht="20.1" customHeight="1" spans="1:49">
      <c r="A6" s="20" t="s">
        <v>462</v>
      </c>
      <c r="B6" s="18" t="s">
        <v>586</v>
      </c>
      <c r="C6" s="126">
        <v>1</v>
      </c>
      <c r="D6" s="127">
        <f>SUMPRODUCT((_nst1=$A$3)*(_nst10=$A6)*封面!$AJ120:$BE120)</f>
        <v>0</v>
      </c>
      <c r="E6" s="131">
        <f>SUM(I6:AU6)</f>
        <v>0</v>
      </c>
      <c r="F6" s="129">
        <f>SUMPRODUCT((_nst1=$A$3)*(_nst10=$A6)*封面!$J120:$AE120)</f>
        <v>0</v>
      </c>
      <c r="G6" s="132">
        <f t="shared" ref="G6:G13" si="0">E6-F6</f>
        <v>0</v>
      </c>
      <c r="H6" s="133" t="e">
        <f t="shared" ref="H6:H13" si="1">G6/F6*100</f>
        <v>#DIV/0!</v>
      </c>
      <c r="I6" s="151">
        <f>I8+I9+I10</f>
        <v>0</v>
      </c>
      <c r="J6" s="151">
        <f t="shared" ref="J6:AU6" si="2">J8+J9+J10</f>
        <v>0</v>
      </c>
      <c r="K6" s="151">
        <f t="shared" si="2"/>
        <v>0</v>
      </c>
      <c r="L6" s="151">
        <f t="shared" si="2"/>
        <v>0</v>
      </c>
      <c r="M6" s="151">
        <f t="shared" si="2"/>
        <v>0</v>
      </c>
      <c r="N6" s="151">
        <f t="shared" si="2"/>
        <v>0</v>
      </c>
      <c r="O6" s="151">
        <f t="shared" si="2"/>
        <v>0</v>
      </c>
      <c r="P6" s="151">
        <f t="shared" si="2"/>
        <v>0</v>
      </c>
      <c r="Q6" s="151">
        <f t="shared" si="2"/>
        <v>0</v>
      </c>
      <c r="R6" s="151">
        <f t="shared" si="2"/>
        <v>0</v>
      </c>
      <c r="S6" s="151">
        <f t="shared" si="2"/>
        <v>0</v>
      </c>
      <c r="T6" s="151">
        <f t="shared" si="2"/>
        <v>0</v>
      </c>
      <c r="U6" s="151">
        <f t="shared" si="2"/>
        <v>0</v>
      </c>
      <c r="V6" s="151">
        <f t="shared" si="2"/>
        <v>0</v>
      </c>
      <c r="W6" s="151">
        <f t="shared" si="2"/>
        <v>0</v>
      </c>
      <c r="X6" s="151">
        <f t="shared" si="2"/>
        <v>0</v>
      </c>
      <c r="Y6" s="151">
        <f t="shared" si="2"/>
        <v>0</v>
      </c>
      <c r="Z6" s="151">
        <f t="shared" si="2"/>
        <v>0</v>
      </c>
      <c r="AA6" s="151">
        <f t="shared" si="2"/>
        <v>0</v>
      </c>
      <c r="AB6" s="151">
        <f t="shared" si="2"/>
        <v>0</v>
      </c>
      <c r="AC6" s="151">
        <f t="shared" si="2"/>
        <v>0</v>
      </c>
      <c r="AD6" s="151">
        <f t="shared" si="2"/>
        <v>0</v>
      </c>
      <c r="AE6" s="151">
        <f t="shared" si="2"/>
        <v>0</v>
      </c>
      <c r="AF6" s="151">
        <f t="shared" si="2"/>
        <v>0</v>
      </c>
      <c r="AG6" s="151">
        <f t="shared" si="2"/>
        <v>0</v>
      </c>
      <c r="AH6" s="151">
        <f t="shared" si="2"/>
        <v>0</v>
      </c>
      <c r="AI6" s="151">
        <f t="shared" si="2"/>
        <v>0</v>
      </c>
      <c r="AJ6" s="151">
        <f t="shared" si="2"/>
        <v>0</v>
      </c>
      <c r="AK6" s="151">
        <f t="shared" si="2"/>
        <v>0</v>
      </c>
      <c r="AL6" s="151">
        <f t="shared" si="2"/>
        <v>0</v>
      </c>
      <c r="AM6" s="151">
        <f t="shared" si="2"/>
        <v>0</v>
      </c>
      <c r="AN6" s="151">
        <f t="shared" si="2"/>
        <v>0</v>
      </c>
      <c r="AO6" s="151">
        <f t="shared" si="2"/>
        <v>0</v>
      </c>
      <c r="AP6" s="151">
        <f t="shared" si="2"/>
        <v>0</v>
      </c>
      <c r="AQ6" s="151">
        <f t="shared" si="2"/>
        <v>0</v>
      </c>
      <c r="AR6" s="151">
        <f t="shared" si="2"/>
        <v>0</v>
      </c>
      <c r="AS6" s="151">
        <f t="shared" si="2"/>
        <v>0</v>
      </c>
      <c r="AT6" s="151">
        <f t="shared" si="2"/>
        <v>0</v>
      </c>
      <c r="AU6" s="151">
        <f t="shared" si="2"/>
        <v>0</v>
      </c>
      <c r="AV6" s="101"/>
      <c r="AW6" s="101"/>
    </row>
    <row r="7" ht="20.1" customHeight="1" spans="1:49">
      <c r="A7" s="20" t="s">
        <v>463</v>
      </c>
      <c r="B7" s="18" t="s">
        <v>586</v>
      </c>
      <c r="C7" s="126">
        <v>2</v>
      </c>
      <c r="D7" s="127">
        <f>SUMPRODUCT((_nst1=$A$3)*(_nst10=$A7)*封面!$AJ121:$BE121)</f>
        <v>0</v>
      </c>
      <c r="E7" s="132">
        <f t="shared" ref="E7:E30" si="3">SUM(I7:AU7)</f>
        <v>0</v>
      </c>
      <c r="F7" s="129">
        <f>SUMPRODUCT((_nst1=$A$3)*(_nst10=$A7)*封面!$J121:$AE121)</f>
        <v>0</v>
      </c>
      <c r="G7" s="132">
        <f t="shared" si="0"/>
        <v>0</v>
      </c>
      <c r="H7" s="133" t="e">
        <f t="shared" si="1"/>
        <v>#DIV/0!</v>
      </c>
      <c r="I7" s="152"/>
      <c r="J7" s="152"/>
      <c r="K7" s="152"/>
      <c r="L7" s="152"/>
      <c r="M7" s="153"/>
      <c r="N7" s="152"/>
      <c r="O7" s="152"/>
      <c r="P7" s="152"/>
      <c r="Q7" s="152"/>
      <c r="R7" s="153"/>
      <c r="S7" s="152"/>
      <c r="T7" s="152"/>
      <c r="U7" s="152"/>
      <c r="V7" s="152"/>
      <c r="W7" s="153"/>
      <c r="X7" s="152"/>
      <c r="Y7" s="152"/>
      <c r="Z7" s="152"/>
      <c r="AA7" s="152"/>
      <c r="AB7" s="153"/>
      <c r="AC7" s="152"/>
      <c r="AD7" s="152"/>
      <c r="AE7" s="152"/>
      <c r="AF7" s="152"/>
      <c r="AG7" s="153"/>
      <c r="AH7" s="152"/>
      <c r="AI7" s="152"/>
      <c r="AJ7" s="152"/>
      <c r="AK7" s="152"/>
      <c r="AL7" s="153"/>
      <c r="AM7" s="152"/>
      <c r="AN7" s="152"/>
      <c r="AO7" s="152"/>
      <c r="AP7" s="152"/>
      <c r="AQ7" s="153"/>
      <c r="AR7" s="152"/>
      <c r="AS7" s="152"/>
      <c r="AT7" s="152"/>
      <c r="AU7" s="152"/>
      <c r="AV7" s="101"/>
      <c r="AW7" s="101"/>
    </row>
    <row r="8" ht="21" customHeight="1" spans="1:49">
      <c r="A8" s="20" t="s">
        <v>587</v>
      </c>
      <c r="B8" s="18" t="s">
        <v>586</v>
      </c>
      <c r="C8" s="126">
        <v>3</v>
      </c>
      <c r="D8" s="127">
        <f>SUMPRODUCT((_nst1=$A$3)*(_nst10=$A8)*封面!$AJ122:$BE122)</f>
        <v>0</v>
      </c>
      <c r="E8" s="131">
        <f t="shared" si="3"/>
        <v>0</v>
      </c>
      <c r="F8" s="129">
        <f>SUMPRODUCT((_nst1=$A$3)*(_nst10=$A8)*封面!$J122:$AE122)</f>
        <v>0</v>
      </c>
      <c r="G8" s="132">
        <f t="shared" si="0"/>
        <v>0</v>
      </c>
      <c r="H8" s="133" t="e">
        <f t="shared" si="1"/>
        <v>#DIV/0!</v>
      </c>
      <c r="I8" s="152"/>
      <c r="J8" s="152"/>
      <c r="K8" s="152"/>
      <c r="L8" s="152"/>
      <c r="M8" s="153"/>
      <c r="N8" s="152"/>
      <c r="O8" s="152"/>
      <c r="P8" s="152"/>
      <c r="Q8" s="152"/>
      <c r="R8" s="153"/>
      <c r="S8" s="152"/>
      <c r="T8" s="152"/>
      <c r="U8" s="152"/>
      <c r="V8" s="152"/>
      <c r="W8" s="153"/>
      <c r="X8" s="152"/>
      <c r="Y8" s="152"/>
      <c r="Z8" s="152"/>
      <c r="AA8" s="152"/>
      <c r="AB8" s="153"/>
      <c r="AC8" s="152"/>
      <c r="AD8" s="152"/>
      <c r="AE8" s="152"/>
      <c r="AF8" s="152"/>
      <c r="AG8" s="153"/>
      <c r="AH8" s="152"/>
      <c r="AI8" s="152"/>
      <c r="AJ8" s="152"/>
      <c r="AK8" s="152"/>
      <c r="AL8" s="153"/>
      <c r="AM8" s="152"/>
      <c r="AN8" s="152"/>
      <c r="AO8" s="152"/>
      <c r="AP8" s="152"/>
      <c r="AQ8" s="153"/>
      <c r="AR8" s="152"/>
      <c r="AS8" s="152"/>
      <c r="AT8" s="152"/>
      <c r="AU8" s="152"/>
      <c r="AV8" s="101"/>
      <c r="AW8" s="101"/>
    </row>
    <row r="9" ht="20.1" customHeight="1" spans="1:49">
      <c r="A9" s="20" t="s">
        <v>588</v>
      </c>
      <c r="B9" s="18" t="s">
        <v>586</v>
      </c>
      <c r="C9" s="126">
        <v>4</v>
      </c>
      <c r="D9" s="127">
        <f>SUMPRODUCT((_nst1=$A$3)*(_nst10=$A9)*封面!$AJ123:$BE123)</f>
        <v>0</v>
      </c>
      <c r="E9" s="131">
        <f t="shared" si="3"/>
        <v>0</v>
      </c>
      <c r="F9" s="129">
        <f>SUMPRODUCT((_nst1=$A$3)*(_nst10=$A9)*封面!$J123:$AE123)</f>
        <v>0</v>
      </c>
      <c r="G9" s="132">
        <f t="shared" si="0"/>
        <v>0</v>
      </c>
      <c r="H9" s="133" t="e">
        <f t="shared" si="1"/>
        <v>#DIV/0!</v>
      </c>
      <c r="I9" s="152"/>
      <c r="J9" s="152"/>
      <c r="K9" s="152">
        <v>0</v>
      </c>
      <c r="L9" s="152"/>
      <c r="M9" s="153"/>
      <c r="N9" s="152"/>
      <c r="O9" s="152"/>
      <c r="P9" s="152"/>
      <c r="Q9" s="152"/>
      <c r="R9" s="153"/>
      <c r="S9" s="152"/>
      <c r="T9" s="152"/>
      <c r="U9" s="152"/>
      <c r="V9" s="152"/>
      <c r="W9" s="153"/>
      <c r="X9" s="152"/>
      <c r="Y9" s="152"/>
      <c r="Z9" s="152"/>
      <c r="AA9" s="152"/>
      <c r="AB9" s="153"/>
      <c r="AC9" s="152"/>
      <c r="AD9" s="152"/>
      <c r="AE9" s="152"/>
      <c r="AF9" s="152"/>
      <c r="AG9" s="153"/>
      <c r="AH9" s="152"/>
      <c r="AI9" s="152"/>
      <c r="AJ9" s="152"/>
      <c r="AK9" s="152"/>
      <c r="AL9" s="153"/>
      <c r="AM9" s="152"/>
      <c r="AN9" s="152"/>
      <c r="AO9" s="152"/>
      <c r="AP9" s="152"/>
      <c r="AQ9" s="153"/>
      <c r="AR9" s="152"/>
      <c r="AS9" s="152"/>
      <c r="AT9" s="152"/>
      <c r="AU9" s="152"/>
      <c r="AV9" s="101"/>
      <c r="AW9" s="101"/>
    </row>
    <row r="10" ht="25.5" customHeight="1" spans="1:49">
      <c r="A10" s="20" t="s">
        <v>589</v>
      </c>
      <c r="B10" s="18" t="s">
        <v>586</v>
      </c>
      <c r="C10" s="126">
        <v>5</v>
      </c>
      <c r="D10" s="127">
        <f>SUMPRODUCT((_nst1=$A$3)*(_nst10=$A10)*封面!$AJ124:$BE124)</f>
        <v>0</v>
      </c>
      <c r="E10" s="131">
        <f t="shared" si="3"/>
        <v>0</v>
      </c>
      <c r="F10" s="129">
        <f>SUMPRODUCT((_nst1=$A$3)*(_nst10=$A10)*封面!$J124:$AE124)</f>
        <v>0</v>
      </c>
      <c r="G10" s="132">
        <f t="shared" si="0"/>
        <v>0</v>
      </c>
      <c r="H10" s="133" t="e">
        <f t="shared" si="1"/>
        <v>#DIV/0!</v>
      </c>
      <c r="I10" s="152"/>
      <c r="J10" s="152"/>
      <c r="K10" s="152">
        <v>0</v>
      </c>
      <c r="L10" s="152"/>
      <c r="M10" s="153"/>
      <c r="N10" s="152"/>
      <c r="O10" s="152"/>
      <c r="P10" s="152"/>
      <c r="Q10" s="152"/>
      <c r="R10" s="153"/>
      <c r="S10" s="152"/>
      <c r="T10" s="152"/>
      <c r="U10" s="152"/>
      <c r="V10" s="152"/>
      <c r="W10" s="153"/>
      <c r="X10" s="152"/>
      <c r="Y10" s="152"/>
      <c r="Z10" s="152"/>
      <c r="AA10" s="152"/>
      <c r="AB10" s="153"/>
      <c r="AC10" s="152"/>
      <c r="AD10" s="152"/>
      <c r="AE10" s="152"/>
      <c r="AF10" s="152"/>
      <c r="AG10" s="153"/>
      <c r="AH10" s="152"/>
      <c r="AI10" s="152"/>
      <c r="AJ10" s="152"/>
      <c r="AK10" s="152"/>
      <c r="AL10" s="153"/>
      <c r="AM10" s="152"/>
      <c r="AN10" s="152"/>
      <c r="AO10" s="152"/>
      <c r="AP10" s="152"/>
      <c r="AQ10" s="153"/>
      <c r="AR10" s="152"/>
      <c r="AS10" s="152"/>
      <c r="AT10" s="152"/>
      <c r="AU10" s="152"/>
      <c r="AV10" s="101"/>
      <c r="AW10" s="101"/>
    </row>
    <row r="11" ht="29.25" customHeight="1" spans="1:49">
      <c r="A11" s="20" t="s">
        <v>467</v>
      </c>
      <c r="B11" s="18" t="s">
        <v>586</v>
      </c>
      <c r="C11" s="126">
        <v>6</v>
      </c>
      <c r="D11" s="127">
        <f>SUMPRODUCT((_nst1=$A$3)*(_nst10=$A11)*封面!$AJ125:$BE125)</f>
        <v>0</v>
      </c>
      <c r="E11" s="131">
        <f t="shared" si="3"/>
        <v>0</v>
      </c>
      <c r="F11" s="129">
        <f>SUMPRODUCT((_nst1=$A$3)*(_nst10=$A11)*封面!$J125:$AE125)</f>
        <v>0</v>
      </c>
      <c r="G11" s="132">
        <f t="shared" si="0"/>
        <v>0</v>
      </c>
      <c r="H11" s="133" t="e">
        <f t="shared" si="1"/>
        <v>#DIV/0!</v>
      </c>
      <c r="I11" s="152"/>
      <c r="J11" s="152"/>
      <c r="K11" s="152">
        <v>0</v>
      </c>
      <c r="L11" s="152"/>
      <c r="M11" s="153"/>
      <c r="N11" s="152"/>
      <c r="O11" s="152"/>
      <c r="P11" s="152"/>
      <c r="Q11" s="152"/>
      <c r="R11" s="153"/>
      <c r="S11" s="152"/>
      <c r="T11" s="152"/>
      <c r="U11" s="152"/>
      <c r="V11" s="152"/>
      <c r="W11" s="153"/>
      <c r="X11" s="152"/>
      <c r="Y11" s="152"/>
      <c r="Z11" s="152"/>
      <c r="AA11" s="152"/>
      <c r="AB11" s="153"/>
      <c r="AC11" s="152"/>
      <c r="AD11" s="152"/>
      <c r="AE11" s="152"/>
      <c r="AF11" s="152"/>
      <c r="AG11" s="153"/>
      <c r="AH11" s="152"/>
      <c r="AI11" s="152"/>
      <c r="AJ11" s="152"/>
      <c r="AK11" s="152"/>
      <c r="AL11" s="153"/>
      <c r="AM11" s="152"/>
      <c r="AN11" s="152"/>
      <c r="AO11" s="152"/>
      <c r="AP11" s="152"/>
      <c r="AQ11" s="153"/>
      <c r="AR11" s="152"/>
      <c r="AS11" s="152"/>
      <c r="AT11" s="152"/>
      <c r="AU11" s="152"/>
      <c r="AV11" s="101"/>
      <c r="AW11" s="101"/>
    </row>
    <row r="12" ht="20.1" customHeight="1" spans="1:49">
      <c r="A12" s="20" t="s">
        <v>468</v>
      </c>
      <c r="B12" s="18" t="s">
        <v>586</v>
      </c>
      <c r="C12" s="126">
        <v>7</v>
      </c>
      <c r="D12" s="127">
        <f>SUMPRODUCT((_nst1=$A$3)*(_nst10=$A12)*封面!$AJ126:$BE126)</f>
        <v>0</v>
      </c>
      <c r="E12" s="132">
        <f t="shared" si="3"/>
        <v>0</v>
      </c>
      <c r="F12" s="129">
        <f>SUMPRODUCT((_nst1=$A$3)*(_nst10=$A12)*封面!$J126:$AE126)</f>
        <v>0</v>
      </c>
      <c r="G12" s="132">
        <f t="shared" si="0"/>
        <v>0</v>
      </c>
      <c r="H12" s="133" t="e">
        <f t="shared" si="1"/>
        <v>#DIV/0!</v>
      </c>
      <c r="I12" s="152"/>
      <c r="J12" s="152"/>
      <c r="K12" s="152">
        <v>0</v>
      </c>
      <c r="L12" s="152"/>
      <c r="M12" s="153"/>
      <c r="N12" s="152"/>
      <c r="O12" s="152"/>
      <c r="P12" s="152"/>
      <c r="Q12" s="152"/>
      <c r="R12" s="153"/>
      <c r="S12" s="152"/>
      <c r="T12" s="152"/>
      <c r="U12" s="152"/>
      <c r="V12" s="152"/>
      <c r="W12" s="153"/>
      <c r="X12" s="152"/>
      <c r="Y12" s="152"/>
      <c r="Z12" s="152"/>
      <c r="AA12" s="152"/>
      <c r="AB12" s="153"/>
      <c r="AC12" s="152"/>
      <c r="AD12" s="152"/>
      <c r="AE12" s="152"/>
      <c r="AF12" s="152"/>
      <c r="AG12" s="153"/>
      <c r="AH12" s="152"/>
      <c r="AI12" s="152"/>
      <c r="AJ12" s="152"/>
      <c r="AK12" s="152"/>
      <c r="AL12" s="153"/>
      <c r="AM12" s="152"/>
      <c r="AN12" s="152"/>
      <c r="AO12" s="152"/>
      <c r="AP12" s="152"/>
      <c r="AQ12" s="153"/>
      <c r="AR12" s="152"/>
      <c r="AS12" s="152"/>
      <c r="AT12" s="152"/>
      <c r="AU12" s="152"/>
      <c r="AV12" s="101"/>
      <c r="AW12" s="101"/>
    </row>
    <row r="13" ht="20.1" customHeight="1" spans="1:49">
      <c r="A13" s="20" t="s">
        <v>469</v>
      </c>
      <c r="B13" s="18" t="s">
        <v>590</v>
      </c>
      <c r="C13" s="126">
        <v>8</v>
      </c>
      <c r="D13" s="127">
        <f>SUMPRODUCT((_nst1=$A$3)*(_nst10=$A13)*封面!$AJ127:$BE127)</f>
        <v>0</v>
      </c>
      <c r="E13" s="132">
        <f t="shared" si="3"/>
        <v>0</v>
      </c>
      <c r="F13" s="129">
        <f>SUMPRODUCT((_nst1=$A$3)*(_nst10=$A13)*封面!$J127:$AE127)</f>
        <v>0</v>
      </c>
      <c r="G13" s="132">
        <f t="shared" si="0"/>
        <v>0</v>
      </c>
      <c r="H13" s="133" t="e">
        <f t="shared" si="1"/>
        <v>#DIV/0!</v>
      </c>
      <c r="I13" s="154"/>
      <c r="J13" s="154"/>
      <c r="K13" s="154">
        <v>0</v>
      </c>
      <c r="L13" s="154"/>
      <c r="M13" s="155"/>
      <c r="N13" s="154"/>
      <c r="O13" s="154"/>
      <c r="P13" s="154"/>
      <c r="Q13" s="154"/>
      <c r="R13" s="155"/>
      <c r="S13" s="154"/>
      <c r="T13" s="154"/>
      <c r="U13" s="154"/>
      <c r="V13" s="154"/>
      <c r="W13" s="155"/>
      <c r="X13" s="154"/>
      <c r="Y13" s="154"/>
      <c r="Z13" s="154"/>
      <c r="AA13" s="154"/>
      <c r="AB13" s="155"/>
      <c r="AC13" s="154"/>
      <c r="AD13" s="154"/>
      <c r="AE13" s="154"/>
      <c r="AF13" s="154"/>
      <c r="AG13" s="155"/>
      <c r="AH13" s="154"/>
      <c r="AI13" s="154"/>
      <c r="AJ13" s="154"/>
      <c r="AK13" s="154"/>
      <c r="AL13" s="155"/>
      <c r="AM13" s="154"/>
      <c r="AN13" s="154"/>
      <c r="AO13" s="154"/>
      <c r="AP13" s="154"/>
      <c r="AQ13" s="155"/>
      <c r="AR13" s="154"/>
      <c r="AS13" s="154"/>
      <c r="AT13" s="154"/>
      <c r="AU13" s="154"/>
      <c r="AV13" s="101"/>
      <c r="AW13" s="101"/>
    </row>
    <row r="14" ht="20.1" customHeight="1" spans="1:49">
      <c r="A14" s="124" t="s">
        <v>470</v>
      </c>
      <c r="B14" s="18" t="s">
        <v>590</v>
      </c>
      <c r="C14" s="126">
        <v>9</v>
      </c>
      <c r="D14" s="127">
        <f>SUMPRODUCT((_nst1=$A$3)*(_nst10=$A14)*封面!$AJ128:$BE128)</f>
        <v>0</v>
      </c>
      <c r="E14" s="132">
        <f t="shared" si="3"/>
        <v>0</v>
      </c>
      <c r="F14" s="129">
        <f>SUMPRODUCT((_nst1=$A$3)*(_nst10=$A14)*封面!$J128:$AE128)</f>
        <v>0</v>
      </c>
      <c r="G14" s="132"/>
      <c r="H14" s="133"/>
      <c r="I14" s="154"/>
      <c r="J14" s="154"/>
      <c r="K14" s="154"/>
      <c r="L14" s="154"/>
      <c r="M14" s="155"/>
      <c r="N14" s="154"/>
      <c r="O14" s="154"/>
      <c r="P14" s="154"/>
      <c r="Q14" s="154"/>
      <c r="R14" s="155"/>
      <c r="S14" s="154"/>
      <c r="T14" s="154"/>
      <c r="U14" s="154"/>
      <c r="V14" s="154"/>
      <c r="W14" s="155"/>
      <c r="X14" s="154"/>
      <c r="Y14" s="154"/>
      <c r="Z14" s="154"/>
      <c r="AA14" s="154"/>
      <c r="AB14" s="155"/>
      <c r="AC14" s="154"/>
      <c r="AD14" s="154"/>
      <c r="AE14" s="154"/>
      <c r="AF14" s="154"/>
      <c r="AG14" s="155"/>
      <c r="AH14" s="154"/>
      <c r="AI14" s="154"/>
      <c r="AJ14" s="154"/>
      <c r="AK14" s="154"/>
      <c r="AL14" s="155"/>
      <c r="AM14" s="154"/>
      <c r="AN14" s="154"/>
      <c r="AO14" s="154"/>
      <c r="AP14" s="154"/>
      <c r="AQ14" s="155"/>
      <c r="AR14" s="154"/>
      <c r="AS14" s="154"/>
      <c r="AT14" s="154"/>
      <c r="AU14" s="154"/>
      <c r="AV14" s="101"/>
      <c r="AW14" s="101"/>
    </row>
    <row r="15" ht="20.1" customHeight="1" spans="1:49">
      <c r="A15" s="20" t="s">
        <v>471</v>
      </c>
      <c r="B15" s="18" t="s">
        <v>591</v>
      </c>
      <c r="C15" s="126">
        <v>10</v>
      </c>
      <c r="D15" s="127">
        <f>SUMPRODUCT((_nst1=$A$3)*(_nst10=$A15)*封面!$AJ129:$BE129)</f>
        <v>0</v>
      </c>
      <c r="E15" s="134">
        <f t="shared" si="3"/>
        <v>0</v>
      </c>
      <c r="F15" s="129">
        <f>SUMPRODUCT((_nst1=$A$3)*(_nst10=$A15)*封面!$J129:$AE129)</f>
        <v>0</v>
      </c>
      <c r="G15" s="132">
        <f t="shared" ref="G15:G30" si="4">E15-F15</f>
        <v>0</v>
      </c>
      <c r="H15" s="133" t="e">
        <f t="shared" ref="H15:H30" si="5">G15/F15*100</f>
        <v>#DIV/0!</v>
      </c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01"/>
      <c r="AW15" s="101"/>
    </row>
    <row r="16" ht="20.1" customHeight="1" spans="1:49">
      <c r="A16" s="20" t="s">
        <v>472</v>
      </c>
      <c r="B16" s="18" t="s">
        <v>591</v>
      </c>
      <c r="C16" s="126">
        <v>11</v>
      </c>
      <c r="D16" s="127">
        <f>SUMPRODUCT((_nst1=$A$3)*(_nst10=$A16)*封面!$AJ130:$BE130)</f>
        <v>0</v>
      </c>
      <c r="E16" s="134">
        <f t="shared" si="3"/>
        <v>0</v>
      </c>
      <c r="F16" s="129">
        <f>SUMPRODUCT((_nst1=$A$3)*(_nst10=$A16)*封面!$J130:$AE130)</f>
        <v>0</v>
      </c>
      <c r="G16" s="132">
        <f t="shared" si="4"/>
        <v>0</v>
      </c>
      <c r="H16" s="133" t="e">
        <f t="shared" si="5"/>
        <v>#DIV/0!</v>
      </c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01"/>
      <c r="AW16" s="101"/>
    </row>
    <row r="17" ht="28.5" customHeight="1" spans="1:49">
      <c r="A17" s="135" t="s">
        <v>473</v>
      </c>
      <c r="B17" s="18" t="s">
        <v>461</v>
      </c>
      <c r="C17" s="126" t="s">
        <v>461</v>
      </c>
      <c r="D17" s="127">
        <f>SUMPRODUCT((_nst1=$A$3)*(_nst10=$A17)*封面!$AJ131:$BE131)</f>
        <v>0</v>
      </c>
      <c r="E17" s="134">
        <f t="shared" si="3"/>
        <v>0</v>
      </c>
      <c r="F17" s="129">
        <f>SUMPRODUCT((_nst1=$A$3)*(_nst10=$A17)*封面!$J131:$AE131)</f>
        <v>0</v>
      </c>
      <c r="G17" s="132">
        <f t="shared" si="4"/>
        <v>0</v>
      </c>
      <c r="H17" s="133" t="e">
        <f t="shared" si="5"/>
        <v>#DIV/0!</v>
      </c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01"/>
      <c r="AW17" s="101"/>
    </row>
    <row r="18" ht="24" customHeight="1" spans="1:49">
      <c r="A18" s="20" t="s">
        <v>474</v>
      </c>
      <c r="B18" s="18" t="s">
        <v>591</v>
      </c>
      <c r="C18" s="126">
        <v>12</v>
      </c>
      <c r="D18" s="127"/>
      <c r="E18" s="136">
        <f t="shared" si="3"/>
        <v>0</v>
      </c>
      <c r="F18" s="129">
        <f>SUMPRODUCT((_nst1=$A$3)*(_nst10=$A18)*封面!$J132:$AE132)</f>
        <v>0</v>
      </c>
      <c r="G18" s="132">
        <f t="shared" si="4"/>
        <v>0</v>
      </c>
      <c r="H18" s="133" t="e">
        <f t="shared" si="5"/>
        <v>#DIV/0!</v>
      </c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01"/>
      <c r="AW18" s="101"/>
    </row>
    <row r="19" ht="20.1" customHeight="1" spans="1:49">
      <c r="A19" s="135" t="s">
        <v>475</v>
      </c>
      <c r="B19" s="18" t="s">
        <v>461</v>
      </c>
      <c r="C19" s="126" t="s">
        <v>461</v>
      </c>
      <c r="D19" s="127"/>
      <c r="E19" s="136">
        <f t="shared" si="3"/>
        <v>0</v>
      </c>
      <c r="F19" s="129">
        <f>SUMPRODUCT((_nst1=$A$3)*(_nst10=$A19)*封面!$J133:$AE133)</f>
        <v>0</v>
      </c>
      <c r="G19" s="132">
        <f t="shared" si="4"/>
        <v>0</v>
      </c>
      <c r="H19" s="133" t="e">
        <f t="shared" si="5"/>
        <v>#DIV/0!</v>
      </c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01"/>
      <c r="AW19" s="101"/>
    </row>
    <row r="20" ht="20.1" customHeight="1" spans="1:49">
      <c r="A20" s="20" t="s">
        <v>476</v>
      </c>
      <c r="B20" s="18" t="s">
        <v>586</v>
      </c>
      <c r="C20" s="126">
        <v>13</v>
      </c>
      <c r="D20" s="127">
        <f>SUMPRODUCT((_nst1=$A$3)*(_nst10=$A20)*封面!$AJ134:$BE134)</f>
        <v>0</v>
      </c>
      <c r="E20" s="134">
        <f t="shared" si="3"/>
        <v>0</v>
      </c>
      <c r="F20" s="129">
        <f>SUMPRODUCT((_nst1=$A$3)*(_nst10=$A20)*封面!$J134:$AE134)</f>
        <v>0</v>
      </c>
      <c r="G20" s="132">
        <f t="shared" si="4"/>
        <v>0</v>
      </c>
      <c r="H20" s="133" t="e">
        <f t="shared" si="5"/>
        <v>#DIV/0!</v>
      </c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01"/>
      <c r="AW20" s="101"/>
    </row>
    <row r="21" ht="20.1" customHeight="1" spans="1:49">
      <c r="A21" s="137" t="s">
        <v>592</v>
      </c>
      <c r="B21" s="18" t="s">
        <v>586</v>
      </c>
      <c r="C21" s="126">
        <v>14</v>
      </c>
      <c r="D21" s="127">
        <f>SUMPRODUCT((_nst1=$A$3)*(_nst10=$A21)*封面!$AJ135:$BE135)</f>
        <v>0</v>
      </c>
      <c r="E21" s="134">
        <f t="shared" si="3"/>
        <v>0</v>
      </c>
      <c r="F21" s="129">
        <f>SUMPRODUCT((_nst1=$A$3)*(_nst10=$A21)*封面!$J135:$AE135)</f>
        <v>0</v>
      </c>
      <c r="G21" s="132">
        <f t="shared" si="4"/>
        <v>0</v>
      </c>
      <c r="H21" s="133" t="e">
        <f t="shared" si="5"/>
        <v>#DIV/0!</v>
      </c>
      <c r="I21" s="154"/>
      <c r="J21" s="154"/>
      <c r="K21" s="154"/>
      <c r="L21" s="154"/>
      <c r="M21" s="155"/>
      <c r="N21" s="154"/>
      <c r="O21" s="154"/>
      <c r="P21" s="154"/>
      <c r="Q21" s="154"/>
      <c r="R21" s="155"/>
      <c r="S21" s="154"/>
      <c r="T21" s="154"/>
      <c r="U21" s="154"/>
      <c r="V21" s="154"/>
      <c r="W21" s="155"/>
      <c r="X21" s="154"/>
      <c r="Y21" s="154"/>
      <c r="Z21" s="154"/>
      <c r="AA21" s="154"/>
      <c r="AB21" s="155"/>
      <c r="AC21" s="154"/>
      <c r="AD21" s="154"/>
      <c r="AE21" s="154"/>
      <c r="AF21" s="154"/>
      <c r="AG21" s="155"/>
      <c r="AH21" s="154"/>
      <c r="AI21" s="154"/>
      <c r="AJ21" s="154"/>
      <c r="AK21" s="154"/>
      <c r="AL21" s="155"/>
      <c r="AM21" s="154"/>
      <c r="AN21" s="154"/>
      <c r="AO21" s="154"/>
      <c r="AP21" s="154"/>
      <c r="AQ21" s="155"/>
      <c r="AR21" s="154"/>
      <c r="AS21" s="154"/>
      <c r="AT21" s="154"/>
      <c r="AU21" s="154"/>
      <c r="AV21" s="101"/>
      <c r="AW21" s="101"/>
    </row>
    <row r="22" ht="20.1" customHeight="1" spans="1:49">
      <c r="A22" s="20" t="s">
        <v>478</v>
      </c>
      <c r="B22" s="18" t="s">
        <v>586</v>
      </c>
      <c r="C22" s="126">
        <v>15</v>
      </c>
      <c r="D22" s="127">
        <f>SUMPRODUCT((_nst1=$A$3)*(_nst10=$A22)*封面!$AJ136:$BE136)</f>
        <v>0</v>
      </c>
      <c r="E22" s="134">
        <f t="shared" si="3"/>
        <v>0</v>
      </c>
      <c r="F22" s="129">
        <f>SUMPRODUCT((_nst1=$A$3)*(_nst10=$A22)*封面!$J136:$AE136)</f>
        <v>0</v>
      </c>
      <c r="G22" s="132">
        <f t="shared" si="4"/>
        <v>0</v>
      </c>
      <c r="H22" s="133" t="e">
        <f t="shared" si="5"/>
        <v>#DIV/0!</v>
      </c>
      <c r="I22" s="154"/>
      <c r="J22" s="154"/>
      <c r="K22" s="154"/>
      <c r="L22" s="154"/>
      <c r="M22" s="155"/>
      <c r="N22" s="154"/>
      <c r="O22" s="154"/>
      <c r="P22" s="154"/>
      <c r="Q22" s="154"/>
      <c r="R22" s="155"/>
      <c r="S22" s="154"/>
      <c r="T22" s="154"/>
      <c r="U22" s="154"/>
      <c r="V22" s="154"/>
      <c r="W22" s="155"/>
      <c r="X22" s="154"/>
      <c r="Y22" s="154"/>
      <c r="Z22" s="154"/>
      <c r="AA22" s="154"/>
      <c r="AB22" s="155"/>
      <c r="AC22" s="154"/>
      <c r="AD22" s="154"/>
      <c r="AE22" s="154"/>
      <c r="AF22" s="154"/>
      <c r="AG22" s="155"/>
      <c r="AH22" s="154"/>
      <c r="AI22" s="154"/>
      <c r="AJ22" s="154"/>
      <c r="AK22" s="154"/>
      <c r="AL22" s="155"/>
      <c r="AM22" s="154"/>
      <c r="AN22" s="154"/>
      <c r="AO22" s="154"/>
      <c r="AP22" s="154"/>
      <c r="AQ22" s="155"/>
      <c r="AR22" s="154"/>
      <c r="AS22" s="154"/>
      <c r="AT22" s="154"/>
      <c r="AU22" s="154"/>
      <c r="AV22" s="101"/>
      <c r="AW22" s="101"/>
    </row>
    <row r="23" ht="20.1" customHeight="1" spans="1:49">
      <c r="A23" s="20" t="s">
        <v>479</v>
      </c>
      <c r="B23" s="18" t="s">
        <v>586</v>
      </c>
      <c r="C23" s="126">
        <v>16</v>
      </c>
      <c r="D23" s="127">
        <f>SUMPRODUCT((_nst1=$A$3)*(_nst10=$A23)*封面!$AJ137:$BE137)</f>
        <v>0</v>
      </c>
      <c r="E23" s="134">
        <f t="shared" si="3"/>
        <v>0</v>
      </c>
      <c r="F23" s="129">
        <f>SUMPRODUCT((_nst1=$A$3)*(_nst10=$A23)*封面!$J137:$AE137)</f>
        <v>0</v>
      </c>
      <c r="G23" s="132">
        <f t="shared" si="4"/>
        <v>0</v>
      </c>
      <c r="H23" s="133" t="e">
        <f t="shared" si="5"/>
        <v>#DIV/0!</v>
      </c>
      <c r="I23" s="154"/>
      <c r="J23" s="154"/>
      <c r="K23" s="154"/>
      <c r="L23" s="154"/>
      <c r="M23" s="155"/>
      <c r="N23" s="154"/>
      <c r="O23" s="154"/>
      <c r="P23" s="154"/>
      <c r="Q23" s="154"/>
      <c r="R23" s="155"/>
      <c r="S23" s="154"/>
      <c r="T23" s="154"/>
      <c r="U23" s="154"/>
      <c r="V23" s="154"/>
      <c r="W23" s="155"/>
      <c r="X23" s="154"/>
      <c r="Y23" s="154"/>
      <c r="Z23" s="154"/>
      <c r="AA23" s="154"/>
      <c r="AB23" s="155"/>
      <c r="AC23" s="154"/>
      <c r="AD23" s="154"/>
      <c r="AE23" s="154"/>
      <c r="AF23" s="154"/>
      <c r="AG23" s="155"/>
      <c r="AH23" s="154"/>
      <c r="AI23" s="154"/>
      <c r="AJ23" s="154"/>
      <c r="AK23" s="154"/>
      <c r="AL23" s="155"/>
      <c r="AM23" s="154"/>
      <c r="AN23" s="154"/>
      <c r="AO23" s="154"/>
      <c r="AP23" s="154"/>
      <c r="AQ23" s="155"/>
      <c r="AR23" s="154"/>
      <c r="AS23" s="154"/>
      <c r="AT23" s="154"/>
      <c r="AU23" s="154"/>
      <c r="AV23" s="101"/>
      <c r="AW23" s="101"/>
    </row>
    <row r="24" ht="20.1" customHeight="1" spans="1:49">
      <c r="A24" s="137" t="s">
        <v>480</v>
      </c>
      <c r="B24" s="18" t="s">
        <v>586</v>
      </c>
      <c r="C24" s="138">
        <v>17</v>
      </c>
      <c r="D24" s="127">
        <f>SUMPRODUCT((_nst1=$A$3)*(_nst10=$A24)*封面!$AJ138:$BE138)</f>
        <v>0</v>
      </c>
      <c r="E24" s="139">
        <f t="shared" si="3"/>
        <v>0</v>
      </c>
      <c r="F24" s="129">
        <f>SUMPRODUCT((_nst1=$A$3)*(_nst10=$A24)*封面!$J138:$AE138)</f>
        <v>0</v>
      </c>
      <c r="G24" s="132">
        <f t="shared" si="4"/>
        <v>0</v>
      </c>
      <c r="H24" s="133" t="e">
        <f t="shared" si="5"/>
        <v>#DIV/0!</v>
      </c>
      <c r="I24" s="154"/>
      <c r="J24" s="154"/>
      <c r="K24" s="154">
        <f t="shared" ref="K24:AU24" si="6">K25+K26</f>
        <v>0</v>
      </c>
      <c r="L24" s="154"/>
      <c r="M24" s="154"/>
      <c r="N24" s="154"/>
      <c r="O24" s="154"/>
      <c r="P24" s="154">
        <f t="shared" si="6"/>
        <v>0</v>
      </c>
      <c r="Q24" s="154">
        <f t="shared" si="6"/>
        <v>0</v>
      </c>
      <c r="R24" s="154">
        <f t="shared" si="6"/>
        <v>0</v>
      </c>
      <c r="S24" s="154">
        <f t="shared" si="6"/>
        <v>0</v>
      </c>
      <c r="T24" s="154">
        <f t="shared" si="6"/>
        <v>0</v>
      </c>
      <c r="U24" s="154">
        <f t="shared" si="6"/>
        <v>0</v>
      </c>
      <c r="V24" s="154">
        <f t="shared" si="6"/>
        <v>0</v>
      </c>
      <c r="W24" s="154">
        <f t="shared" si="6"/>
        <v>0</v>
      </c>
      <c r="X24" s="154">
        <f t="shared" si="6"/>
        <v>0</v>
      </c>
      <c r="Y24" s="154">
        <f t="shared" si="6"/>
        <v>0</v>
      </c>
      <c r="Z24" s="154">
        <f t="shared" si="6"/>
        <v>0</v>
      </c>
      <c r="AA24" s="154">
        <f t="shared" si="6"/>
        <v>0</v>
      </c>
      <c r="AB24" s="154">
        <f t="shared" si="6"/>
        <v>0</v>
      </c>
      <c r="AC24" s="154">
        <f t="shared" si="6"/>
        <v>0</v>
      </c>
      <c r="AD24" s="154">
        <f t="shared" si="6"/>
        <v>0</v>
      </c>
      <c r="AE24" s="154">
        <f t="shared" si="6"/>
        <v>0</v>
      </c>
      <c r="AF24" s="154">
        <f t="shared" si="6"/>
        <v>0</v>
      </c>
      <c r="AG24" s="154">
        <f t="shared" si="6"/>
        <v>0</v>
      </c>
      <c r="AH24" s="154">
        <f t="shared" si="6"/>
        <v>0</v>
      </c>
      <c r="AI24" s="154">
        <f t="shared" si="6"/>
        <v>0</v>
      </c>
      <c r="AJ24" s="154">
        <f t="shared" si="6"/>
        <v>0</v>
      </c>
      <c r="AK24" s="154">
        <f t="shared" si="6"/>
        <v>0</v>
      </c>
      <c r="AL24" s="154">
        <f t="shared" si="6"/>
        <v>0</v>
      </c>
      <c r="AM24" s="154">
        <f t="shared" si="6"/>
        <v>0</v>
      </c>
      <c r="AN24" s="154">
        <f t="shared" si="6"/>
        <v>0</v>
      </c>
      <c r="AO24" s="154">
        <f t="shared" si="6"/>
        <v>0</v>
      </c>
      <c r="AP24" s="154">
        <f t="shared" si="6"/>
        <v>0</v>
      </c>
      <c r="AQ24" s="154">
        <f t="shared" si="6"/>
        <v>0</v>
      </c>
      <c r="AR24" s="154">
        <f t="shared" si="6"/>
        <v>0</v>
      </c>
      <c r="AS24" s="154">
        <f t="shared" si="6"/>
        <v>0</v>
      </c>
      <c r="AT24" s="154">
        <f t="shared" si="6"/>
        <v>0</v>
      </c>
      <c r="AU24" s="154">
        <f t="shared" si="6"/>
        <v>0</v>
      </c>
      <c r="AV24" s="101"/>
      <c r="AW24" s="101"/>
    </row>
    <row r="25" ht="20.1" customHeight="1" spans="1:49">
      <c r="A25" s="137" t="s">
        <v>481</v>
      </c>
      <c r="B25" s="18" t="s">
        <v>586</v>
      </c>
      <c r="C25" s="126">
        <v>18</v>
      </c>
      <c r="D25" s="127">
        <f>SUMPRODUCT((_nst1=$A$3)*(_nst10=$A25)*封面!$AJ139:$BE139)</f>
        <v>0</v>
      </c>
      <c r="E25" s="140">
        <f t="shared" si="3"/>
        <v>0</v>
      </c>
      <c r="F25" s="129">
        <f>SUMPRODUCT((_nst1=$A$3)*(_nst10=$A25)*封面!$J139:$AE139)</f>
        <v>0</v>
      </c>
      <c r="G25" s="132">
        <f t="shared" si="4"/>
        <v>0</v>
      </c>
      <c r="H25" s="133" t="e">
        <f t="shared" si="5"/>
        <v>#DIV/0!</v>
      </c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01"/>
      <c r="AW25" s="101"/>
    </row>
    <row r="26" ht="20.1" customHeight="1" spans="1:49">
      <c r="A26" s="124" t="s">
        <v>482</v>
      </c>
      <c r="B26" s="141" t="s">
        <v>461</v>
      </c>
      <c r="C26" s="126" t="s">
        <v>461</v>
      </c>
      <c r="D26" s="127">
        <f>SUMPRODUCT((_nst1=$A$3)*(_nst10=$A26)*封面!$AJ140:$BE140)</f>
        <v>0</v>
      </c>
      <c r="E26" s="132">
        <f t="shared" si="3"/>
        <v>0</v>
      </c>
      <c r="F26" s="129">
        <f>SUMPRODUCT((_nst1=$A$3)*(_nst10=$A26)*封面!$J140:$AE140)</f>
        <v>0</v>
      </c>
      <c r="G26" s="132">
        <f t="shared" si="4"/>
        <v>0</v>
      </c>
      <c r="H26" s="142" t="e">
        <f t="shared" si="5"/>
        <v>#DIV/0!</v>
      </c>
      <c r="I26" s="157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62"/>
      <c r="AK26" s="152"/>
      <c r="AL26" s="153"/>
      <c r="AM26" s="152"/>
      <c r="AN26" s="152"/>
      <c r="AO26" s="152"/>
      <c r="AP26" s="152"/>
      <c r="AQ26" s="153"/>
      <c r="AR26" s="152"/>
      <c r="AS26" s="152"/>
      <c r="AT26" s="152"/>
      <c r="AU26" s="152"/>
      <c r="AV26" s="101"/>
      <c r="AW26" s="101"/>
    </row>
    <row r="27" ht="24.75" customHeight="1" spans="1:49">
      <c r="A27" s="20" t="s">
        <v>483</v>
      </c>
      <c r="B27" s="18" t="s">
        <v>586</v>
      </c>
      <c r="C27" s="126">
        <v>19</v>
      </c>
      <c r="D27" s="127">
        <f>SUMPRODUCT((_nst1=$A$3)*(_nst10=$A27)*封面!$AJ141:$BE141)</f>
        <v>0</v>
      </c>
      <c r="E27" s="132">
        <f t="shared" si="3"/>
        <v>0</v>
      </c>
      <c r="F27" s="129">
        <f>SUMPRODUCT((_nst1=$A$3)*(_nst10=$A27)*封面!$J141:$AE141)</f>
        <v>0</v>
      </c>
      <c r="G27" s="132">
        <f t="shared" si="4"/>
        <v>0</v>
      </c>
      <c r="H27" s="133" t="e">
        <f t="shared" si="5"/>
        <v>#DIV/0!</v>
      </c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01"/>
      <c r="AW27" s="101"/>
    </row>
    <row r="28" ht="20.1" customHeight="1" spans="1:49">
      <c r="A28" s="20" t="s">
        <v>484</v>
      </c>
      <c r="B28" s="18" t="s">
        <v>586</v>
      </c>
      <c r="C28" s="126">
        <v>20</v>
      </c>
      <c r="D28" s="127">
        <f>SUMPRODUCT((_nst1=$A$3)*(_nst10=$A28)*封面!$AJ142:$BE142)</f>
        <v>0</v>
      </c>
      <c r="E28" s="132">
        <f t="shared" si="3"/>
        <v>0</v>
      </c>
      <c r="F28" s="129">
        <f>SUMPRODUCT((_nst1=$A$3)*(_nst10=$A28)*封面!$J142:$AE142)</f>
        <v>0</v>
      </c>
      <c r="G28" s="132">
        <f t="shared" si="4"/>
        <v>0</v>
      </c>
      <c r="H28" s="133" t="e">
        <f t="shared" si="5"/>
        <v>#DIV/0!</v>
      </c>
      <c r="I28" s="152"/>
      <c r="J28" s="152"/>
      <c r="K28" s="152"/>
      <c r="L28" s="152"/>
      <c r="M28" s="153"/>
      <c r="N28" s="152"/>
      <c r="O28" s="152"/>
      <c r="P28" s="152"/>
      <c r="Q28" s="152"/>
      <c r="R28" s="153"/>
      <c r="S28" s="152"/>
      <c r="T28" s="152"/>
      <c r="U28" s="152"/>
      <c r="V28" s="152"/>
      <c r="W28" s="153"/>
      <c r="X28" s="152"/>
      <c r="Y28" s="152"/>
      <c r="Z28" s="152"/>
      <c r="AA28" s="152"/>
      <c r="AB28" s="153"/>
      <c r="AC28" s="152"/>
      <c r="AD28" s="152"/>
      <c r="AE28" s="152"/>
      <c r="AF28" s="152"/>
      <c r="AG28" s="153"/>
      <c r="AH28" s="152"/>
      <c r="AI28" s="152"/>
      <c r="AJ28" s="152"/>
      <c r="AK28" s="152"/>
      <c r="AL28" s="153"/>
      <c r="AM28" s="152"/>
      <c r="AN28" s="152"/>
      <c r="AO28" s="152"/>
      <c r="AP28" s="152"/>
      <c r="AQ28" s="153"/>
      <c r="AR28" s="152"/>
      <c r="AS28" s="152"/>
      <c r="AT28" s="152"/>
      <c r="AU28" s="152"/>
      <c r="AV28" s="101"/>
      <c r="AW28" s="101"/>
    </row>
    <row r="29" ht="20.1" customHeight="1" spans="1:49">
      <c r="A29" s="20" t="s">
        <v>485</v>
      </c>
      <c r="B29" s="18" t="s">
        <v>593</v>
      </c>
      <c r="C29" s="126">
        <v>21</v>
      </c>
      <c r="D29" s="127">
        <f>SUMPRODUCT((_nst1=$A$3)*(_nst10=$A29)*封面!$AJ143:$BE143)</f>
        <v>0</v>
      </c>
      <c r="E29" s="132">
        <f t="shared" si="3"/>
        <v>0</v>
      </c>
      <c r="F29" s="129">
        <f>SUMPRODUCT((_nst1=$A$3)*(_nst10=$A29)*封面!$J143:$AE143)</f>
        <v>0</v>
      </c>
      <c r="G29" s="132">
        <f t="shared" si="4"/>
        <v>0</v>
      </c>
      <c r="H29" s="133" t="e">
        <f t="shared" si="5"/>
        <v>#DIV/0!</v>
      </c>
      <c r="I29" s="152"/>
      <c r="J29" s="152"/>
      <c r="K29" s="152"/>
      <c r="L29" s="152"/>
      <c r="M29" s="153"/>
      <c r="N29" s="152"/>
      <c r="O29" s="152"/>
      <c r="P29" s="152"/>
      <c r="Q29" s="152"/>
      <c r="R29" s="153"/>
      <c r="S29" s="152"/>
      <c r="T29" s="152"/>
      <c r="U29" s="152"/>
      <c r="V29" s="152"/>
      <c r="W29" s="153"/>
      <c r="X29" s="152"/>
      <c r="Y29" s="152"/>
      <c r="Z29" s="152"/>
      <c r="AA29" s="152"/>
      <c r="AB29" s="153"/>
      <c r="AC29" s="152"/>
      <c r="AD29" s="152"/>
      <c r="AE29" s="152"/>
      <c r="AF29" s="152"/>
      <c r="AG29" s="153"/>
      <c r="AH29" s="152"/>
      <c r="AI29" s="152"/>
      <c r="AJ29" s="152"/>
      <c r="AK29" s="152"/>
      <c r="AL29" s="153"/>
      <c r="AM29" s="152"/>
      <c r="AN29" s="152"/>
      <c r="AO29" s="152"/>
      <c r="AP29" s="152"/>
      <c r="AQ29" s="153"/>
      <c r="AR29" s="152"/>
      <c r="AS29" s="152"/>
      <c r="AT29" s="152"/>
      <c r="AU29" s="152"/>
      <c r="AV29" s="101"/>
      <c r="AW29" s="101"/>
    </row>
    <row r="30" ht="20.1" customHeight="1" spans="1:49">
      <c r="A30" s="20" t="s">
        <v>486</v>
      </c>
      <c r="B30" s="18" t="s">
        <v>594</v>
      </c>
      <c r="C30" s="126">
        <v>22</v>
      </c>
      <c r="D30" s="127">
        <f>SUMPRODUCT((_nst1=$A$3)*(_nst10=$A30)*封面!$AJ144:$BE144)</f>
        <v>0</v>
      </c>
      <c r="E30" s="132">
        <f t="shared" si="3"/>
        <v>0</v>
      </c>
      <c r="F30" s="129">
        <f>SUMPRODUCT((_nst1=$A$3)*(_nst10=$A30)*封面!$J144:$AE144)</f>
        <v>0</v>
      </c>
      <c r="G30" s="132">
        <f t="shared" si="4"/>
        <v>0</v>
      </c>
      <c r="H30" s="133" t="e">
        <f t="shared" si="5"/>
        <v>#DIV/0!</v>
      </c>
      <c r="I30" s="152"/>
      <c r="J30" s="152"/>
      <c r="K30" s="152"/>
      <c r="L30" s="152"/>
      <c r="M30" s="153"/>
      <c r="N30" s="152"/>
      <c r="O30" s="152"/>
      <c r="P30" s="152"/>
      <c r="Q30" s="152"/>
      <c r="R30" s="153"/>
      <c r="S30" s="152"/>
      <c r="T30" s="152"/>
      <c r="U30" s="152"/>
      <c r="V30" s="152"/>
      <c r="W30" s="153"/>
      <c r="X30" s="152"/>
      <c r="Y30" s="152"/>
      <c r="Z30" s="152"/>
      <c r="AA30" s="152"/>
      <c r="AB30" s="153"/>
      <c r="AC30" s="152"/>
      <c r="AD30" s="152"/>
      <c r="AE30" s="152"/>
      <c r="AF30" s="152"/>
      <c r="AG30" s="153"/>
      <c r="AH30" s="152"/>
      <c r="AI30" s="152"/>
      <c r="AJ30" s="152"/>
      <c r="AK30" s="152"/>
      <c r="AL30" s="153"/>
      <c r="AM30" s="152"/>
      <c r="AN30" s="152"/>
      <c r="AO30" s="152"/>
      <c r="AP30" s="152"/>
      <c r="AQ30" s="153"/>
      <c r="AR30" s="152"/>
      <c r="AS30" s="152"/>
      <c r="AT30" s="152"/>
      <c r="AU30" s="152"/>
      <c r="AV30" s="101"/>
      <c r="AW30" s="101"/>
    </row>
    <row r="31" ht="20.1" customHeight="1" spans="1:49">
      <c r="A31" s="143" t="s">
        <v>595</v>
      </c>
      <c r="B31" s="143"/>
      <c r="C31" s="143"/>
      <c r="D31" s="144"/>
      <c r="E31" s="144"/>
      <c r="F31" s="144"/>
      <c r="G31" s="144"/>
      <c r="H31" s="144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</row>
    <row r="32" spans="1:49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</row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</sheetData>
  <sheetProtection password="C71F" sheet="1" formatColumns="0" formatRows="0" objects="1" scenarios="1"/>
  <mergeCells count="4">
    <mergeCell ref="A1:H1"/>
    <mergeCell ref="C2:D2"/>
    <mergeCell ref="I2:K2"/>
    <mergeCell ref="A31:E31"/>
  </mergeCells>
  <conditionalFormatting sqref="E6">
    <cfRule type="cellIs" dxfId="1" priority="21" stopIfTrue="1" operator="notEqual">
      <formula>D6</formula>
    </cfRule>
  </conditionalFormatting>
  <conditionalFormatting sqref="E15">
    <cfRule type="cellIs" dxfId="0" priority="89" stopIfTrue="1" operator="greaterThan">
      <formula>E10</formula>
    </cfRule>
  </conditionalFormatting>
  <conditionalFormatting sqref="E16">
    <cfRule type="cellIs" dxfId="0" priority="90" stopIfTrue="1" operator="greaterThan">
      <formula>E10</formula>
    </cfRule>
  </conditionalFormatting>
  <conditionalFormatting sqref="E17">
    <cfRule type="cellIs" dxfId="0" priority="91" stopIfTrue="1" operator="greaterThan">
      <formula>E10</formula>
    </cfRule>
  </conditionalFormatting>
  <conditionalFormatting sqref="I18">
    <cfRule type="cellIs" dxfId="0" priority="43" stopIfTrue="1" operator="greaterThan">
      <formula>I$10</formula>
    </cfRule>
  </conditionalFormatting>
  <conditionalFormatting sqref="J18:AU18">
    <cfRule type="cellIs" dxfId="0" priority="41" stopIfTrue="1" operator="greaterThan">
      <formula>J$10</formula>
    </cfRule>
  </conditionalFormatting>
  <conditionalFormatting sqref="I19">
    <cfRule type="cellIs" dxfId="0" priority="106" stopIfTrue="1" operator="greaterThan">
      <formula>I$10</formula>
    </cfRule>
  </conditionalFormatting>
  <conditionalFormatting sqref="J19:AU19">
    <cfRule type="cellIs" dxfId="0" priority="42" stopIfTrue="1" operator="greaterThan">
      <formula>J$10</formula>
    </cfRule>
  </conditionalFormatting>
  <conditionalFormatting sqref="E20">
    <cfRule type="cellIs" dxfId="0" priority="114" stopIfTrue="1" operator="greaterThan">
      <formula>E10</formula>
    </cfRule>
  </conditionalFormatting>
  <conditionalFormatting sqref="I20:AU20">
    <cfRule type="cellIs" dxfId="0" priority="39" stopIfTrue="1" operator="greaterThan">
      <formula>I$10</formula>
    </cfRule>
  </conditionalFormatting>
  <conditionalFormatting sqref="E18:E19">
    <cfRule type="cellIs" dxfId="0" priority="44" stopIfTrue="1" operator="greaterThan">
      <formula>E$10</formula>
    </cfRule>
  </conditionalFormatting>
  <conditionalFormatting sqref="A18:A19 C6:C30">
    <cfRule type="cellIs" dxfId="0" priority="88" stopIfTrue="1" operator="equal">
      <formula>" "</formula>
    </cfRule>
  </conditionalFormatting>
  <conditionalFormatting sqref="I24:AU24 E24">
    <cfRule type="expression" dxfId="2" priority="15" stopIfTrue="1">
      <formula>IF(OR(E24/E21&lt;3,E24/E21&gt;6),E24,"")</formula>
    </cfRule>
  </conditionalFormatting>
  <conditionalFormatting sqref="E25 I25:AU25">
    <cfRule type="expression" dxfId="3" priority="27">
      <formula>#REF!&lt;E25</formula>
    </cfRule>
  </conditionalFormatting>
  <dataValidations count="5">
    <dataValidation type="custom" allowBlank="1" showInputMessage="1" showErrorMessage="1" error="自动生成，无需录入！" sqref="I3:AU4">
      <formula1>"xzdhgkty47589632140"</formula1>
    </dataValidation>
    <dataValidation type="custom" allowBlank="1" showInputMessage="1" showErrorMessage="1" error="此单元格为非录入格！" sqref="E5 G5:AU5">
      <formula1>"xzdcvb120"</formula1>
    </dataValidation>
    <dataValidation allowBlank="1" showInputMessage="1" showErrorMessage="1" error="此单元格为非录入格！" sqref="F5:F30"/>
    <dataValidation allowBlank="1" showInputMessage="1" showErrorMessage="1" error="此单元格应为人数、个数、户数，不可出现小数！" sqref="I6 I7:AU12"/>
    <dataValidation type="whole" operator="greaterThanOrEqual" allowBlank="1" showInputMessage="1" showErrorMessage="1" error="此单元格应为人数、个数、户数，不可出现小数！" sqref="J6:AU6 E6:E30 G6:H30">
      <formula1>0</formula1>
    </dataValidation>
  </dataValidations>
  <hyperlinks>
    <hyperlink ref="G3" location="封面!A3" display="返回目录"/>
  </hyperlinks>
  <printOptions horizontalCentered="1"/>
  <pageMargins left="0.551181102362205" right="0.551181102362205" top="0.590551181102362" bottom="0.590551181102362" header="0.511811023622047" footer="0.511811023622047"/>
  <pageSetup paperSize="9" orientation="portrait" blackAndWhite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O79"/>
  <sheetViews>
    <sheetView showZeros="0" tabSelected="1" topLeftCell="T1" workbookViewId="0">
      <pane ySplit="5" topLeftCell="A6" activePane="bottomLeft" state="frozen"/>
      <selection/>
      <selection pane="bottomLeft" activeCell="AL15" sqref="AL15:AN15"/>
    </sheetView>
  </sheetViews>
  <sheetFormatPr defaultColWidth="9" defaultRowHeight="14.25"/>
  <cols>
    <col min="1" max="1" width="20.625" customWidth="1"/>
    <col min="2" max="2" width="7.75" customWidth="1"/>
    <col min="3" max="5" width="8.375" customWidth="1"/>
    <col min="6" max="8" width="9.5" customWidth="1"/>
    <col min="9" max="11" width="11.25" customWidth="1"/>
    <col min="12" max="12" width="17.125" customWidth="1"/>
    <col min="13" max="13" width="15.125" customWidth="1"/>
    <col min="14" max="17" width="5.875" style="1" customWidth="1"/>
    <col min="18" max="21" width="7.625" style="1" customWidth="1"/>
    <col min="22" max="22" width="5.25" style="1" customWidth="1"/>
    <col min="23" max="25" width="7.625" style="1" customWidth="1"/>
    <col min="26" max="26" width="5.25" style="1" customWidth="1"/>
    <col min="27" max="29" width="7.625" style="1" customWidth="1"/>
    <col min="30" max="30" width="5.25" style="1" customWidth="1"/>
    <col min="31" max="33" width="7.625" style="1" customWidth="1"/>
    <col min="34" max="34" width="5.25" style="1" customWidth="1"/>
    <col min="35" max="37" width="7.625" style="1" customWidth="1"/>
    <col min="38" max="38" width="5.25" style="1" customWidth="1"/>
    <col min="39" max="41" width="7.625" style="1" customWidth="1"/>
    <col min="42" max="42" width="5.25" style="1" customWidth="1"/>
    <col min="43" max="45" width="7.625" style="1" customWidth="1"/>
    <col min="46" max="46" width="5.25" style="1" customWidth="1"/>
    <col min="47" max="49" width="7.625" style="1" customWidth="1"/>
    <col min="50" max="50" width="5.25" style="1" customWidth="1"/>
    <col min="51" max="53" width="7.625" style="1" customWidth="1"/>
    <col min="54" max="54" width="5.25" style="1" customWidth="1"/>
    <col min="55" max="57" width="7.625" style="1" customWidth="1"/>
    <col min="58" max="97" width="5.25" style="1" customWidth="1"/>
    <col min="98" max="98" width="4.75" style="1" customWidth="1"/>
    <col min="99" max="101" width="5.25" style="1" customWidth="1"/>
    <col min="102" max="102" width="5.375" style="1" customWidth="1"/>
    <col min="103" max="105" width="5.25" style="1" customWidth="1"/>
    <col min="106" max="106" width="4.75" style="1" customWidth="1"/>
    <col min="107" max="109" width="5.25" style="1" customWidth="1"/>
    <col min="110" max="110" width="4.875" style="1" customWidth="1"/>
    <col min="111" max="113" width="5.25" style="1" customWidth="1"/>
    <col min="114" max="114" width="5.625" style="1" customWidth="1"/>
    <col min="115" max="117" width="5.25" style="1" customWidth="1"/>
    <col min="118" max="118" width="6.25" style="1" customWidth="1"/>
    <col min="119" max="121" width="5.25" style="1" customWidth="1"/>
    <col min="122" max="122" width="7" style="1" customWidth="1"/>
    <col min="123" max="125" width="5.25" style="1" customWidth="1"/>
    <col min="126" max="126" width="7.625" style="1" customWidth="1"/>
    <col min="127" max="129" width="5.25" style="1" customWidth="1"/>
    <col min="130" max="130" width="7.375" style="1" customWidth="1"/>
    <col min="131" max="133" width="5.25" style="1" customWidth="1"/>
    <col min="134" max="134" width="7.25" style="1" customWidth="1"/>
    <col min="135" max="137" width="5.25" style="1" customWidth="1"/>
    <col min="138" max="138" width="7.125" style="1" customWidth="1"/>
    <col min="139" max="141" width="5.25" style="1" customWidth="1"/>
    <col min="142" max="142" width="7.25" style="1" customWidth="1"/>
    <col min="143" max="145" width="5.25" style="1" customWidth="1"/>
    <col min="146" max="146" width="7.5" style="1" customWidth="1"/>
    <col min="147" max="149" width="5.25" style="1" customWidth="1"/>
    <col min="150" max="150" width="7.75" style="1" customWidth="1"/>
    <col min="151" max="153" width="5.25" style="1" customWidth="1"/>
    <col min="154" max="154" width="7.875" style="1" customWidth="1"/>
    <col min="155" max="157" width="5.25" style="1" customWidth="1"/>
    <col min="158" max="158" width="6.625" style="1" customWidth="1"/>
    <col min="159" max="161" width="5.25" style="1" customWidth="1"/>
    <col min="162" max="162" width="8.125" style="1" customWidth="1"/>
    <col min="163" max="165" width="5.25" style="1" customWidth="1"/>
    <col min="166" max="166" width="7.75" style="1" customWidth="1"/>
    <col min="167" max="169" width="5.25" style="1" customWidth="1"/>
  </cols>
  <sheetData>
    <row r="1" ht="25.5" spans="1:169">
      <c r="A1" s="2" t="str">
        <f>封面!C6</f>
        <v>2、2022年中药材产业农业生产情况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</row>
    <row r="2" spans="1:169">
      <c r="A2" s="3"/>
      <c r="B2" s="4"/>
      <c r="C2" s="5"/>
      <c r="D2" s="5"/>
      <c r="E2" s="5"/>
      <c r="N2" s="37" t="s">
        <v>576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/>
      <c r="AA2" s="37"/>
      <c r="AB2" s="37"/>
      <c r="AC2" s="37"/>
      <c r="AD2"/>
      <c r="AE2" s="37"/>
      <c r="AF2" s="37"/>
      <c r="AG2" s="37"/>
      <c r="AH2"/>
      <c r="AI2" s="37"/>
      <c r="AJ2" s="37"/>
      <c r="AK2" s="37"/>
      <c r="AL2"/>
      <c r="AM2" s="37"/>
      <c r="AN2" s="37"/>
      <c r="AO2" s="37"/>
      <c r="AP2"/>
      <c r="AQ2" s="37"/>
      <c r="AR2" s="37"/>
      <c r="AS2" s="37"/>
      <c r="AT2"/>
      <c r="AU2" s="37"/>
      <c r="AV2" s="37"/>
      <c r="AW2" s="37"/>
      <c r="AX2"/>
      <c r="AY2" s="37"/>
      <c r="AZ2" s="37"/>
      <c r="BA2" s="37"/>
      <c r="BB2"/>
      <c r="BC2" s="37"/>
      <c r="BD2" s="37"/>
      <c r="BE2" s="37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</row>
    <row r="3" ht="15" customHeight="1" spans="1:169">
      <c r="A3" s="6" t="str">
        <f>封面!A21</f>
        <v>填报单位:关庙镇</v>
      </c>
      <c r="I3" s="38" t="s">
        <v>577</v>
      </c>
      <c r="J3" s="38"/>
      <c r="K3" s="38"/>
      <c r="N3" s="39">
        <f>VLOOKUP($A$3,xcxs,2,0)</f>
        <v>1</v>
      </c>
      <c r="O3" s="39"/>
      <c r="P3" s="39"/>
      <c r="Q3" s="39"/>
      <c r="R3" s="39">
        <f>VLOOKUP($A$3,xcxs,3,0)</f>
        <v>2</v>
      </c>
      <c r="S3" s="39"/>
      <c r="T3" s="39"/>
      <c r="U3" s="39"/>
      <c r="V3" s="39">
        <f>VLOOKUP($A$3,xcxs,4,0)</f>
        <v>3</v>
      </c>
      <c r="W3" s="39"/>
      <c r="X3" s="39"/>
      <c r="Y3" s="39"/>
      <c r="Z3" s="39">
        <f>VLOOKUP($A$3,xcxs,5,0)</f>
        <v>4</v>
      </c>
      <c r="AA3" s="39"/>
      <c r="AB3" s="39"/>
      <c r="AC3" s="39"/>
      <c r="AD3" s="71">
        <f>VLOOKUP($A$3,xcxs,6,0)</f>
        <v>5</v>
      </c>
      <c r="AE3" s="39"/>
      <c r="AF3" s="39"/>
      <c r="AG3" s="39"/>
      <c r="AH3" s="39">
        <f>VLOOKUP($A$3,xcxs,7,0)</f>
        <v>6</v>
      </c>
      <c r="AI3" s="39"/>
      <c r="AJ3" s="39"/>
      <c r="AK3" s="39"/>
      <c r="AL3" s="39">
        <f>VLOOKUP($A$3,xcxs,8,0)</f>
        <v>7</v>
      </c>
      <c r="AM3" s="39"/>
      <c r="AN3" s="39"/>
      <c r="AO3" s="39"/>
      <c r="AP3" s="39">
        <f>VLOOKUP($A$3,xcxs,9,0)</f>
        <v>8</v>
      </c>
      <c r="AQ3" s="39"/>
      <c r="AR3" s="39"/>
      <c r="AS3" s="39"/>
      <c r="AT3" s="39">
        <f>VLOOKUP($A$3,xcxs,10,0)</f>
        <v>9</v>
      </c>
      <c r="AU3" s="39"/>
      <c r="AV3" s="39"/>
      <c r="AW3" s="39"/>
      <c r="AX3" s="71">
        <f>VLOOKUP($A$3,xcxs,11,0)</f>
        <v>10</v>
      </c>
      <c r="AY3" s="39"/>
      <c r="AZ3" s="39"/>
      <c r="BA3" s="39"/>
      <c r="BB3" s="39">
        <f>VLOOKUP($A$3,xcxs,12,0)</f>
        <v>11</v>
      </c>
      <c r="BC3" s="39"/>
      <c r="BD3" s="39"/>
      <c r="BE3" s="39"/>
      <c r="BF3" s="39">
        <f>VLOOKUP($A$3,xcxs,13,0)</f>
        <v>12</v>
      </c>
      <c r="BG3" s="39"/>
      <c r="BH3" s="39"/>
      <c r="BI3" s="39"/>
      <c r="BJ3" s="39">
        <f>VLOOKUP($A$3,xcxs,14,0)</f>
        <v>13</v>
      </c>
      <c r="BK3" s="39"/>
      <c r="BL3" s="39"/>
      <c r="BM3" s="39"/>
      <c r="BN3" s="39">
        <f>VLOOKUP($A$3,xcxs,15,0)</f>
        <v>14</v>
      </c>
      <c r="BO3" s="39"/>
      <c r="BP3" s="39"/>
      <c r="BQ3" s="39"/>
      <c r="BR3" s="71">
        <f>VLOOKUP($A$3,xcxs,16,0)</f>
        <v>15</v>
      </c>
      <c r="BS3" s="39"/>
      <c r="BT3" s="39"/>
      <c r="BU3" s="39"/>
      <c r="BV3" s="39">
        <f>VLOOKUP($A$3,xcxs,17,0)</f>
        <v>16</v>
      </c>
      <c r="BW3" s="39"/>
      <c r="BX3" s="39"/>
      <c r="BY3" s="39"/>
      <c r="BZ3" s="39">
        <f>VLOOKUP($A$3,xcxs,18,0)</f>
        <v>17</v>
      </c>
      <c r="CA3" s="39"/>
      <c r="CB3" s="39"/>
      <c r="CC3" s="39"/>
      <c r="CD3" s="39">
        <f>VLOOKUP($A$3,xcxs,19,0)</f>
        <v>18</v>
      </c>
      <c r="CE3" s="39"/>
      <c r="CF3" s="39"/>
      <c r="CG3" s="39"/>
      <c r="CH3" s="39">
        <f>VLOOKUP($A$3,xcxs,20,0)</f>
        <v>19</v>
      </c>
      <c r="CI3" s="39"/>
      <c r="CJ3" s="39"/>
      <c r="CK3" s="39"/>
      <c r="CL3" s="71">
        <f>VLOOKUP($A$3,xcxs,21,0)</f>
        <v>20</v>
      </c>
      <c r="CM3" s="39"/>
      <c r="CN3" s="39"/>
      <c r="CO3" s="39"/>
      <c r="CP3" s="39">
        <f>VLOOKUP($A$3,xcxs,22,0)</f>
        <v>21</v>
      </c>
      <c r="CQ3" s="39"/>
      <c r="CR3" s="39"/>
      <c r="CS3" s="39"/>
      <c r="CT3" s="39">
        <f>VLOOKUP($A$3,xcxs,23,0)</f>
        <v>22</v>
      </c>
      <c r="CU3" s="39"/>
      <c r="CV3" s="39"/>
      <c r="CW3" s="39"/>
      <c r="CX3" s="39">
        <f>VLOOKUP($A$3,xcxs,24,0)</f>
        <v>23</v>
      </c>
      <c r="CY3" s="39"/>
      <c r="CZ3" s="39"/>
      <c r="DA3" s="39"/>
      <c r="DB3" s="39">
        <f>VLOOKUP($A$3,xcxs,25,0)</f>
        <v>24</v>
      </c>
      <c r="DC3" s="39"/>
      <c r="DD3" s="39"/>
      <c r="DE3" s="39"/>
      <c r="DF3" s="71">
        <f>VLOOKUP($A$3,xcxs,26,0)</f>
        <v>25</v>
      </c>
      <c r="DG3" s="39"/>
      <c r="DH3" s="39"/>
      <c r="DI3" s="39"/>
      <c r="DJ3" s="39">
        <f>VLOOKUP($A$3,xcxs,27,0)</f>
        <v>26</v>
      </c>
      <c r="DK3" s="39"/>
      <c r="DL3" s="39"/>
      <c r="DM3" s="39"/>
      <c r="DN3" s="39">
        <f>VLOOKUP($A$3,xcxs,28,0)</f>
        <v>27</v>
      </c>
      <c r="DO3" s="39"/>
      <c r="DP3" s="39"/>
      <c r="DQ3" s="39"/>
      <c r="DR3" s="39">
        <f>VLOOKUP($A$3,xcxs,29,0)</f>
        <v>0</v>
      </c>
      <c r="DS3" s="39"/>
      <c r="DT3" s="39"/>
      <c r="DU3" s="39"/>
      <c r="DV3" s="39">
        <f>VLOOKUP($A$3,xcxs,30,0)</f>
        <v>0</v>
      </c>
      <c r="DW3" s="39"/>
      <c r="DX3" s="39"/>
      <c r="DY3" s="39"/>
      <c r="DZ3" s="71">
        <f>VLOOKUP($A$3,xcxs,31,0)</f>
        <v>0</v>
      </c>
      <c r="EA3" s="39"/>
      <c r="EB3" s="39"/>
      <c r="EC3" s="39"/>
      <c r="ED3" s="39">
        <f>VLOOKUP($A$3,xcxs,32,0)</f>
        <v>0</v>
      </c>
      <c r="EE3" s="39"/>
      <c r="EF3" s="39"/>
      <c r="EG3" s="39"/>
      <c r="EH3" s="39">
        <f>VLOOKUP($A$3,xcxs,33,0)</f>
        <v>0</v>
      </c>
      <c r="EI3" s="39"/>
      <c r="EJ3" s="39"/>
      <c r="EK3" s="39"/>
      <c r="EL3" s="39">
        <f>VLOOKUP($A$3,xcxs,34,0)</f>
        <v>0</v>
      </c>
      <c r="EM3" s="39"/>
      <c r="EN3" s="39"/>
      <c r="EO3" s="39"/>
      <c r="EP3" s="39">
        <f>VLOOKUP($A$3,xcxs,35,0)</f>
        <v>0</v>
      </c>
      <c r="EQ3" s="39"/>
      <c r="ER3" s="39"/>
      <c r="ES3" s="39"/>
      <c r="ET3" s="71">
        <f>VLOOKUP($A$3,xcxs,36,0)</f>
        <v>0</v>
      </c>
      <c r="EU3" s="39"/>
      <c r="EV3" s="39"/>
      <c r="EW3" s="39"/>
      <c r="EX3" s="39">
        <f>VLOOKUP($A$3,xcxs,37,0)</f>
        <v>0</v>
      </c>
      <c r="EY3" s="39"/>
      <c r="EZ3" s="39"/>
      <c r="FA3" s="39"/>
      <c r="FB3" s="39">
        <f>VLOOKUP($A$3,xcxs,38,0)</f>
        <v>0</v>
      </c>
      <c r="FC3" s="39"/>
      <c r="FD3" s="39"/>
      <c r="FE3" s="39"/>
      <c r="FF3" s="39">
        <f>VLOOKUP($A$3,xcxs,39,0)</f>
        <v>0</v>
      </c>
      <c r="FG3" s="39"/>
      <c r="FH3" s="39"/>
      <c r="FI3" s="39"/>
      <c r="FJ3" s="39">
        <f>VLOOKUP($A$3,xcxs,40,0)</f>
        <v>0</v>
      </c>
      <c r="FK3" s="39"/>
      <c r="FL3" s="39"/>
      <c r="FM3" s="39"/>
    </row>
    <row r="4" ht="27.75" customHeight="1" spans="1:171">
      <c r="A4" s="7" t="s">
        <v>578</v>
      </c>
      <c r="B4" s="8" t="s">
        <v>491</v>
      </c>
      <c r="C4" s="9" t="s">
        <v>596</v>
      </c>
      <c r="D4" s="10"/>
      <c r="E4" s="11"/>
      <c r="F4" s="12" t="s">
        <v>597</v>
      </c>
      <c r="G4" s="13"/>
      <c r="H4" s="14"/>
      <c r="I4" s="40" t="s">
        <v>598</v>
      </c>
      <c r="J4" s="13"/>
      <c r="K4" s="14"/>
      <c r="L4" s="41" t="s">
        <v>599</v>
      </c>
      <c r="M4" s="8" t="s">
        <v>600</v>
      </c>
      <c r="N4" s="42" t="str">
        <f>VLOOKUP($A$3,szcm,2,0)</f>
        <v>金星</v>
      </c>
      <c r="O4" s="42"/>
      <c r="P4" s="42"/>
      <c r="Q4" s="65"/>
      <c r="R4" s="66" t="str">
        <f>VLOOKUP($A$3,szcm,3,0)</f>
        <v>永兴</v>
      </c>
      <c r="S4" s="42"/>
      <c r="T4" s="42"/>
      <c r="U4" s="65"/>
      <c r="V4" s="66" t="str">
        <f>VLOOKUP($A$3,szcm,4,0)</f>
        <v>同心</v>
      </c>
      <c r="W4" s="42"/>
      <c r="X4" s="42"/>
      <c r="Y4" s="65"/>
      <c r="Z4" s="66" t="str">
        <f>VLOOKUP($A$3,szcm,5,0)</f>
        <v>先锋</v>
      </c>
      <c r="AA4" s="42"/>
      <c r="AB4" s="42"/>
      <c r="AC4" s="65"/>
      <c r="AD4" s="72" t="str">
        <f>VLOOKUP($A$3,szcm,6,0)</f>
        <v>中心</v>
      </c>
      <c r="AE4" s="73"/>
      <c r="AF4" s="73"/>
      <c r="AG4" s="77"/>
      <c r="AH4" s="66" t="str">
        <f>VLOOKUP($A$3,szcm,7,0)</f>
        <v>梅庙</v>
      </c>
      <c r="AI4" s="42"/>
      <c r="AJ4" s="42"/>
      <c r="AK4" s="65"/>
      <c r="AL4" s="66" t="str">
        <f>VLOOKUP($A$3,szcm,8,0)</f>
        <v>合作</v>
      </c>
      <c r="AM4" s="42"/>
      <c r="AN4" s="42"/>
      <c r="AO4" s="65"/>
      <c r="AP4" s="66" t="str">
        <f>VLOOKUP($A$3,szcm,9,0)</f>
        <v>光明</v>
      </c>
      <c r="AQ4" s="42"/>
      <c r="AR4" s="42"/>
      <c r="AS4" s="65"/>
      <c r="AT4" s="66" t="str">
        <f>VLOOKUP($A$3,szcm,10,0)</f>
        <v>龙泉</v>
      </c>
      <c r="AU4" s="42"/>
      <c r="AV4" s="42"/>
      <c r="AW4" s="65"/>
      <c r="AX4" s="72" t="str">
        <f>VLOOKUP($A$3,szcm,11,0)</f>
        <v>长城</v>
      </c>
      <c r="AY4" s="73"/>
      <c r="AZ4" s="73"/>
      <c r="BA4" s="77"/>
      <c r="BB4" s="66" t="str">
        <f>VLOOKUP($A$3,szcm,12,0)</f>
        <v>毕山</v>
      </c>
      <c r="BC4" s="42"/>
      <c r="BD4" s="42"/>
      <c r="BE4" s="65"/>
      <c r="BF4" s="66" t="str">
        <f>VLOOKUP($A$3,szcm,13,0)</f>
        <v>太山</v>
      </c>
      <c r="BG4" s="42"/>
      <c r="BH4" s="42"/>
      <c r="BI4" s="65"/>
      <c r="BJ4" s="66" t="str">
        <f>VLOOKUP($A$3,szcm,14,0)</f>
        <v>张湾</v>
      </c>
      <c r="BK4" s="42"/>
      <c r="BL4" s="42"/>
      <c r="BM4" s="65"/>
      <c r="BN4" s="66" t="str">
        <f>VLOOKUP($A$3,szcm,15,0)</f>
        <v>关南</v>
      </c>
      <c r="BO4" s="42"/>
      <c r="BP4" s="42"/>
      <c r="BQ4" s="65"/>
      <c r="BR4" s="72" t="str">
        <f>VLOOKUP($A$3,szcm,16,0)</f>
        <v>老沟</v>
      </c>
      <c r="BS4" s="73"/>
      <c r="BT4" s="73"/>
      <c r="BU4" s="77"/>
      <c r="BV4" s="66" t="str">
        <f>VLOOKUP($A$3,szcm,17,0)</f>
        <v>四畈</v>
      </c>
      <c r="BW4" s="42"/>
      <c r="BX4" s="42"/>
      <c r="BY4" s="65"/>
      <c r="BZ4" s="66" t="str">
        <f>VLOOKUP($A$3,szcm,18,0)</f>
        <v>关庙</v>
      </c>
      <c r="CA4" s="42"/>
      <c r="CB4" s="42"/>
      <c r="CC4" s="65"/>
      <c r="CD4" s="66" t="str">
        <f>VLOOKUP($A$3,szcm,19,0)</f>
        <v>天子</v>
      </c>
      <c r="CE4" s="42"/>
      <c r="CF4" s="42"/>
      <c r="CG4" s="65"/>
      <c r="CH4" s="66" t="str">
        <f>VLOOKUP($A$3,szcm,20,0)</f>
        <v>尖山</v>
      </c>
      <c r="CI4" s="42"/>
      <c r="CJ4" s="42"/>
      <c r="CK4" s="65"/>
      <c r="CL4" s="72" t="str">
        <f>VLOOKUP($A$3,szcm,21,0)</f>
        <v>铁城</v>
      </c>
      <c r="CM4" s="73"/>
      <c r="CN4" s="73"/>
      <c r="CO4" s="77"/>
      <c r="CP4" s="66" t="str">
        <f>VLOOKUP($A$3,szcm,22,0)</f>
        <v>三合</v>
      </c>
      <c r="CQ4" s="42"/>
      <c r="CR4" s="42"/>
      <c r="CS4" s="65"/>
      <c r="CT4" s="66" t="str">
        <f>VLOOKUP($A$3,szcm,23,0)</f>
        <v>双峰</v>
      </c>
      <c r="CU4" s="42"/>
      <c r="CV4" s="42"/>
      <c r="CW4" s="65"/>
      <c r="CX4" s="66" t="str">
        <f>VLOOKUP($A$3,szcm,24,0)</f>
        <v>聂店</v>
      </c>
      <c r="CY4" s="42"/>
      <c r="CZ4" s="42"/>
      <c r="DA4" s="65"/>
      <c r="DB4" s="66" t="str">
        <f>VLOOKUP($A$3,szcm,25,0)</f>
        <v>大寨</v>
      </c>
      <c r="DC4" s="42"/>
      <c r="DD4" s="42"/>
      <c r="DE4" s="65"/>
      <c r="DF4" s="72" t="str">
        <f>VLOOKUP($A$3,szcm,26,0)</f>
        <v>大山</v>
      </c>
      <c r="DG4" s="73"/>
      <c r="DH4" s="73"/>
      <c r="DI4" s="77"/>
      <c r="DJ4" s="66" t="str">
        <f>VLOOKUP($A$3,szcm,27,0)</f>
        <v>肖店</v>
      </c>
      <c r="DK4" s="42"/>
      <c r="DL4" s="42"/>
      <c r="DM4" s="65"/>
      <c r="DN4" s="66" t="str">
        <f>VLOOKUP($A$3,szcm,28,0)</f>
        <v>方略</v>
      </c>
      <c r="DO4" s="42"/>
      <c r="DP4" s="42"/>
      <c r="DQ4" s="65"/>
      <c r="DR4" s="66">
        <f>VLOOKUP($A$3,szcm,29,0)</f>
        <v>0</v>
      </c>
      <c r="DS4" s="42"/>
      <c r="DT4" s="42"/>
      <c r="DU4" s="65"/>
      <c r="DV4" s="66">
        <f>VLOOKUP($A$3,szcm,30,0)</f>
        <v>0</v>
      </c>
      <c r="DW4" s="42"/>
      <c r="DX4" s="42"/>
      <c r="DY4" s="65"/>
      <c r="DZ4" s="72">
        <f>VLOOKUP($A$3,szcm,31,0)</f>
        <v>0</v>
      </c>
      <c r="EA4" s="73"/>
      <c r="EB4" s="73"/>
      <c r="EC4" s="77"/>
      <c r="ED4" s="66">
        <f>VLOOKUP($A$3,szcm,32,0)</f>
        <v>0</v>
      </c>
      <c r="EE4" s="42"/>
      <c r="EF4" s="42"/>
      <c r="EG4" s="65"/>
      <c r="EH4" s="66">
        <f>VLOOKUP($A$3,szcm,33,0)</f>
        <v>0</v>
      </c>
      <c r="EI4" s="42"/>
      <c r="EJ4" s="42"/>
      <c r="EK4" s="65"/>
      <c r="EL4" s="66">
        <f>VLOOKUP($A$3,szcm,34,0)</f>
        <v>0</v>
      </c>
      <c r="EM4" s="42"/>
      <c r="EN4" s="42"/>
      <c r="EO4" s="65"/>
      <c r="EP4" s="66">
        <f>VLOOKUP($A$3,szcm,35,0)</f>
        <v>0</v>
      </c>
      <c r="EQ4" s="42"/>
      <c r="ER4" s="42"/>
      <c r="ES4" s="65"/>
      <c r="ET4" s="72">
        <f>VLOOKUP($A$3,szcm,36,0)</f>
        <v>0</v>
      </c>
      <c r="EU4" s="73"/>
      <c r="EV4" s="73"/>
      <c r="EW4" s="77"/>
      <c r="EX4" s="66">
        <f>VLOOKUP($A$3,szcm,37,0)</f>
        <v>0</v>
      </c>
      <c r="EY4" s="42"/>
      <c r="EZ4" s="42"/>
      <c r="FA4" s="65"/>
      <c r="FB4" s="66">
        <f>VLOOKUP($A$3,szcm,38,0)</f>
        <v>0</v>
      </c>
      <c r="FC4" s="42"/>
      <c r="FD4" s="42"/>
      <c r="FE4" s="65"/>
      <c r="FF4" s="66">
        <f>VLOOKUP($A$3,szcm,39,0)</f>
        <v>0</v>
      </c>
      <c r="FG4" s="42"/>
      <c r="FH4" s="42"/>
      <c r="FI4" s="65"/>
      <c r="FJ4" s="66">
        <f>VLOOKUP($A$3,szcm,40,0)</f>
        <v>0</v>
      </c>
      <c r="FK4" s="42"/>
      <c r="FL4" s="42"/>
      <c r="FM4" s="65"/>
      <c r="FN4" s="101"/>
      <c r="FO4" s="101"/>
    </row>
    <row r="5" ht="22.5" spans="1:171">
      <c r="A5" s="7"/>
      <c r="B5" s="8"/>
      <c r="C5" s="15" t="s">
        <v>582</v>
      </c>
      <c r="D5" s="15" t="s">
        <v>583</v>
      </c>
      <c r="E5" s="16" t="s">
        <v>585</v>
      </c>
      <c r="F5" s="15" t="s">
        <v>582</v>
      </c>
      <c r="G5" s="15" t="s">
        <v>583</v>
      </c>
      <c r="H5" s="16" t="s">
        <v>585</v>
      </c>
      <c r="I5" s="15" t="s">
        <v>582</v>
      </c>
      <c r="J5" s="15" t="s">
        <v>583</v>
      </c>
      <c r="K5" s="16" t="s">
        <v>585</v>
      </c>
      <c r="L5" s="43" t="s">
        <v>601</v>
      </c>
      <c r="M5" s="44" t="s">
        <v>602</v>
      </c>
      <c r="N5" s="45" t="s">
        <v>489</v>
      </c>
      <c r="O5" s="41" t="s">
        <v>570</v>
      </c>
      <c r="P5" s="41" t="s">
        <v>574</v>
      </c>
      <c r="Q5" s="41" t="s">
        <v>599</v>
      </c>
      <c r="R5" s="67" t="s">
        <v>489</v>
      </c>
      <c r="S5" s="41" t="s">
        <v>570</v>
      </c>
      <c r="T5" s="41" t="s">
        <v>574</v>
      </c>
      <c r="U5" s="41" t="s">
        <v>599</v>
      </c>
      <c r="V5" s="67" t="s">
        <v>489</v>
      </c>
      <c r="W5" s="41" t="s">
        <v>570</v>
      </c>
      <c r="X5" s="41" t="s">
        <v>574</v>
      </c>
      <c r="Y5" s="41" t="s">
        <v>599</v>
      </c>
      <c r="Z5" s="67" t="s">
        <v>489</v>
      </c>
      <c r="AA5" s="41" t="s">
        <v>570</v>
      </c>
      <c r="AB5" s="41" t="s">
        <v>574</v>
      </c>
      <c r="AC5" s="41" t="s">
        <v>599</v>
      </c>
      <c r="AD5" s="67" t="s">
        <v>489</v>
      </c>
      <c r="AE5" s="41" t="s">
        <v>570</v>
      </c>
      <c r="AF5" s="41" t="s">
        <v>574</v>
      </c>
      <c r="AG5" s="41" t="s">
        <v>599</v>
      </c>
      <c r="AH5" s="67" t="s">
        <v>489</v>
      </c>
      <c r="AI5" s="41" t="s">
        <v>570</v>
      </c>
      <c r="AJ5" s="41" t="s">
        <v>574</v>
      </c>
      <c r="AK5" s="41" t="s">
        <v>599</v>
      </c>
      <c r="AL5" s="67" t="s">
        <v>489</v>
      </c>
      <c r="AM5" s="41" t="s">
        <v>570</v>
      </c>
      <c r="AN5" s="41" t="s">
        <v>574</v>
      </c>
      <c r="AO5" s="41" t="s">
        <v>599</v>
      </c>
      <c r="AP5" s="67" t="s">
        <v>489</v>
      </c>
      <c r="AQ5" s="41" t="s">
        <v>570</v>
      </c>
      <c r="AR5" s="41" t="s">
        <v>574</v>
      </c>
      <c r="AS5" s="41" t="s">
        <v>599</v>
      </c>
      <c r="AT5" s="67" t="s">
        <v>489</v>
      </c>
      <c r="AU5" s="41" t="s">
        <v>570</v>
      </c>
      <c r="AV5" s="41" t="s">
        <v>574</v>
      </c>
      <c r="AW5" s="41" t="s">
        <v>599</v>
      </c>
      <c r="AX5" s="67" t="s">
        <v>489</v>
      </c>
      <c r="AY5" s="41" t="s">
        <v>570</v>
      </c>
      <c r="AZ5" s="41" t="s">
        <v>574</v>
      </c>
      <c r="BA5" s="41" t="s">
        <v>599</v>
      </c>
      <c r="BB5" s="67" t="s">
        <v>489</v>
      </c>
      <c r="BC5" s="41" t="s">
        <v>570</v>
      </c>
      <c r="BD5" s="41" t="s">
        <v>574</v>
      </c>
      <c r="BE5" s="41" t="s">
        <v>599</v>
      </c>
      <c r="BF5" s="67" t="s">
        <v>489</v>
      </c>
      <c r="BG5" s="41" t="s">
        <v>570</v>
      </c>
      <c r="BH5" s="41" t="s">
        <v>574</v>
      </c>
      <c r="BI5" s="41" t="s">
        <v>599</v>
      </c>
      <c r="BJ5" s="67" t="s">
        <v>489</v>
      </c>
      <c r="BK5" s="41" t="s">
        <v>570</v>
      </c>
      <c r="BL5" s="41" t="s">
        <v>574</v>
      </c>
      <c r="BM5" s="41" t="s">
        <v>599</v>
      </c>
      <c r="BN5" s="67" t="s">
        <v>489</v>
      </c>
      <c r="BO5" s="41" t="s">
        <v>570</v>
      </c>
      <c r="BP5" s="41" t="s">
        <v>574</v>
      </c>
      <c r="BQ5" s="41" t="s">
        <v>599</v>
      </c>
      <c r="BR5" s="67" t="s">
        <v>489</v>
      </c>
      <c r="BS5" s="41" t="s">
        <v>570</v>
      </c>
      <c r="BT5" s="41" t="s">
        <v>574</v>
      </c>
      <c r="BU5" s="41" t="s">
        <v>599</v>
      </c>
      <c r="BV5" s="67" t="s">
        <v>489</v>
      </c>
      <c r="BW5" s="41" t="s">
        <v>570</v>
      </c>
      <c r="BX5" s="41" t="s">
        <v>574</v>
      </c>
      <c r="BY5" s="41" t="s">
        <v>599</v>
      </c>
      <c r="BZ5" s="67" t="s">
        <v>489</v>
      </c>
      <c r="CA5" s="41" t="s">
        <v>570</v>
      </c>
      <c r="CB5" s="41" t="s">
        <v>574</v>
      </c>
      <c r="CC5" s="41" t="s">
        <v>599</v>
      </c>
      <c r="CD5" s="67" t="s">
        <v>489</v>
      </c>
      <c r="CE5" s="41" t="s">
        <v>570</v>
      </c>
      <c r="CF5" s="41" t="s">
        <v>574</v>
      </c>
      <c r="CG5" s="41" t="s">
        <v>599</v>
      </c>
      <c r="CH5" s="67" t="s">
        <v>489</v>
      </c>
      <c r="CI5" s="41" t="s">
        <v>570</v>
      </c>
      <c r="CJ5" s="41" t="s">
        <v>574</v>
      </c>
      <c r="CK5" s="41" t="s">
        <v>599</v>
      </c>
      <c r="CL5" s="67" t="s">
        <v>489</v>
      </c>
      <c r="CM5" s="41" t="s">
        <v>570</v>
      </c>
      <c r="CN5" s="41" t="s">
        <v>574</v>
      </c>
      <c r="CO5" s="41" t="s">
        <v>599</v>
      </c>
      <c r="CP5" s="67" t="s">
        <v>489</v>
      </c>
      <c r="CQ5" s="41" t="s">
        <v>570</v>
      </c>
      <c r="CR5" s="41" t="s">
        <v>574</v>
      </c>
      <c r="CS5" s="41" t="s">
        <v>599</v>
      </c>
      <c r="CT5" s="67" t="s">
        <v>489</v>
      </c>
      <c r="CU5" s="41" t="s">
        <v>570</v>
      </c>
      <c r="CV5" s="41" t="s">
        <v>574</v>
      </c>
      <c r="CW5" s="41" t="s">
        <v>599</v>
      </c>
      <c r="CX5" s="67" t="s">
        <v>489</v>
      </c>
      <c r="CY5" s="41" t="s">
        <v>570</v>
      </c>
      <c r="CZ5" s="41" t="s">
        <v>574</v>
      </c>
      <c r="DA5" s="41" t="s">
        <v>599</v>
      </c>
      <c r="DB5" s="67" t="s">
        <v>489</v>
      </c>
      <c r="DC5" s="41" t="s">
        <v>570</v>
      </c>
      <c r="DD5" s="41" t="s">
        <v>574</v>
      </c>
      <c r="DE5" s="41" t="s">
        <v>599</v>
      </c>
      <c r="DF5" s="67" t="s">
        <v>489</v>
      </c>
      <c r="DG5" s="41" t="s">
        <v>570</v>
      </c>
      <c r="DH5" s="41" t="s">
        <v>574</v>
      </c>
      <c r="DI5" s="41" t="s">
        <v>599</v>
      </c>
      <c r="DJ5" s="67" t="s">
        <v>489</v>
      </c>
      <c r="DK5" s="41" t="s">
        <v>570</v>
      </c>
      <c r="DL5" s="41" t="s">
        <v>574</v>
      </c>
      <c r="DM5" s="41" t="s">
        <v>599</v>
      </c>
      <c r="DN5" s="67" t="s">
        <v>489</v>
      </c>
      <c r="DO5" s="41" t="s">
        <v>570</v>
      </c>
      <c r="DP5" s="41" t="s">
        <v>574</v>
      </c>
      <c r="DQ5" s="41" t="s">
        <v>599</v>
      </c>
      <c r="DR5" s="67" t="s">
        <v>489</v>
      </c>
      <c r="DS5" s="41" t="s">
        <v>570</v>
      </c>
      <c r="DT5" s="41" t="s">
        <v>574</v>
      </c>
      <c r="DU5" s="41" t="s">
        <v>599</v>
      </c>
      <c r="DV5" s="67" t="s">
        <v>489</v>
      </c>
      <c r="DW5" s="41" t="s">
        <v>570</v>
      </c>
      <c r="DX5" s="41" t="s">
        <v>574</v>
      </c>
      <c r="DY5" s="41" t="s">
        <v>599</v>
      </c>
      <c r="DZ5" s="67" t="s">
        <v>489</v>
      </c>
      <c r="EA5" s="41" t="s">
        <v>570</v>
      </c>
      <c r="EB5" s="41" t="s">
        <v>574</v>
      </c>
      <c r="EC5" s="41" t="s">
        <v>599</v>
      </c>
      <c r="ED5" s="67" t="s">
        <v>489</v>
      </c>
      <c r="EE5" s="41" t="s">
        <v>570</v>
      </c>
      <c r="EF5" s="41" t="s">
        <v>574</v>
      </c>
      <c r="EG5" s="41" t="s">
        <v>599</v>
      </c>
      <c r="EH5" s="67" t="s">
        <v>489</v>
      </c>
      <c r="EI5" s="41" t="s">
        <v>570</v>
      </c>
      <c r="EJ5" s="41" t="s">
        <v>574</v>
      </c>
      <c r="EK5" s="41" t="s">
        <v>599</v>
      </c>
      <c r="EL5" s="67" t="s">
        <v>489</v>
      </c>
      <c r="EM5" s="41" t="s">
        <v>570</v>
      </c>
      <c r="EN5" s="41" t="s">
        <v>574</v>
      </c>
      <c r="EO5" s="41" t="s">
        <v>599</v>
      </c>
      <c r="EP5" s="67" t="s">
        <v>489</v>
      </c>
      <c r="EQ5" s="41" t="s">
        <v>570</v>
      </c>
      <c r="ER5" s="41" t="s">
        <v>574</v>
      </c>
      <c r="ES5" s="41" t="s">
        <v>599</v>
      </c>
      <c r="ET5" s="67" t="s">
        <v>489</v>
      </c>
      <c r="EU5" s="41" t="s">
        <v>570</v>
      </c>
      <c r="EV5" s="41" t="s">
        <v>574</v>
      </c>
      <c r="EW5" s="41" t="s">
        <v>599</v>
      </c>
      <c r="EX5" s="67" t="s">
        <v>489</v>
      </c>
      <c r="EY5" s="41" t="s">
        <v>570</v>
      </c>
      <c r="EZ5" s="41" t="s">
        <v>574</v>
      </c>
      <c r="FA5" s="41" t="s">
        <v>599</v>
      </c>
      <c r="FB5" s="67" t="s">
        <v>489</v>
      </c>
      <c r="FC5" s="41" t="s">
        <v>570</v>
      </c>
      <c r="FD5" s="41" t="s">
        <v>574</v>
      </c>
      <c r="FE5" s="41" t="s">
        <v>599</v>
      </c>
      <c r="FF5" s="67" t="s">
        <v>489</v>
      </c>
      <c r="FG5" s="41" t="s">
        <v>570</v>
      </c>
      <c r="FH5" s="41" t="s">
        <v>574</v>
      </c>
      <c r="FI5" s="41" t="s">
        <v>599</v>
      </c>
      <c r="FJ5" s="67" t="s">
        <v>489</v>
      </c>
      <c r="FK5" s="41" t="s">
        <v>570</v>
      </c>
      <c r="FL5" s="41" t="s">
        <v>574</v>
      </c>
      <c r="FM5" s="41" t="s">
        <v>599</v>
      </c>
      <c r="FN5" s="101"/>
      <c r="FO5" s="101"/>
    </row>
    <row r="6" ht="15.95" customHeight="1" spans="1:171">
      <c r="A6" s="17" t="s">
        <v>492</v>
      </c>
      <c r="B6" s="18">
        <v>1</v>
      </c>
      <c r="C6" s="19">
        <f>C7+C61</f>
        <v>175</v>
      </c>
      <c r="D6" s="19">
        <f>SUMPRODUCT((封面!$J$187:$AF$187=$A$3)*(封面!$H$189:$H$261=$A6)*封面!$J189:$AF189)</f>
        <v>180</v>
      </c>
      <c r="E6" s="19">
        <f>(C6-D6)*100/D6</f>
        <v>-2.77777777777778</v>
      </c>
      <c r="F6" s="19">
        <f>F7+F61</f>
        <v>175</v>
      </c>
      <c r="G6" s="19">
        <f>SUMPRODUCT((封面!$J$263:$AF$263=$A$3)*(封面!$H$265:$H$330=$A6)*封面!$J265:$AF265)</f>
        <v>0</v>
      </c>
      <c r="H6" s="19" t="e">
        <f>(F6-G6)*100/G6</f>
        <v>#DIV/0!</v>
      </c>
      <c r="I6" s="19">
        <f>I7+I61</f>
        <v>86</v>
      </c>
      <c r="J6" s="19">
        <f>SUMPRODUCT((封面!$J$332:$AF$332=$A$3)*(封面!$H$334:$H$399=$A6)*封面!$J334:$AF334)</f>
        <v>0</v>
      </c>
      <c r="K6" s="19" t="e">
        <f>(I6-J6)*100/J6</f>
        <v>#DIV/0!</v>
      </c>
      <c r="L6" s="46" t="s">
        <v>603</v>
      </c>
      <c r="M6" s="47">
        <f>M7+M61</f>
        <v>0</v>
      </c>
      <c r="N6" s="48">
        <f>N7+N61</f>
        <v>0</v>
      </c>
      <c r="O6" s="49">
        <f t="shared" ref="O6:BZ6" si="0">O7+O61</f>
        <v>0</v>
      </c>
      <c r="P6" s="49">
        <f t="shared" si="0"/>
        <v>0</v>
      </c>
      <c r="Q6" s="68"/>
      <c r="R6" s="49">
        <f t="shared" si="0"/>
        <v>0</v>
      </c>
      <c r="S6" s="49">
        <f t="shared" si="0"/>
        <v>0</v>
      </c>
      <c r="T6" s="49">
        <f t="shared" si="0"/>
        <v>0</v>
      </c>
      <c r="U6" s="68"/>
      <c r="V6" s="49">
        <f t="shared" si="0"/>
        <v>0</v>
      </c>
      <c r="W6" s="49">
        <f t="shared" si="0"/>
        <v>0</v>
      </c>
      <c r="X6" s="49">
        <f t="shared" si="0"/>
        <v>0</v>
      </c>
      <c r="Y6" s="68"/>
      <c r="Z6" s="49">
        <f t="shared" si="0"/>
        <v>0</v>
      </c>
      <c r="AA6" s="49">
        <f t="shared" si="0"/>
        <v>0</v>
      </c>
      <c r="AB6" s="49">
        <f t="shared" si="0"/>
        <v>0</v>
      </c>
      <c r="AC6" s="68"/>
      <c r="AD6" s="49">
        <f t="shared" si="0"/>
        <v>0</v>
      </c>
      <c r="AE6" s="49">
        <f t="shared" si="0"/>
        <v>0</v>
      </c>
      <c r="AF6" s="49">
        <f t="shared" si="0"/>
        <v>0</v>
      </c>
      <c r="AG6" s="68"/>
      <c r="AH6" s="49">
        <f t="shared" si="0"/>
        <v>0</v>
      </c>
      <c r="AI6" s="49">
        <f t="shared" si="0"/>
        <v>0</v>
      </c>
      <c r="AJ6" s="49">
        <f t="shared" si="0"/>
        <v>0</v>
      </c>
      <c r="AK6" s="68"/>
      <c r="AL6" s="49">
        <f t="shared" si="0"/>
        <v>175</v>
      </c>
      <c r="AM6" s="49">
        <f t="shared" si="0"/>
        <v>175</v>
      </c>
      <c r="AN6" s="49">
        <f t="shared" si="0"/>
        <v>86</v>
      </c>
      <c r="AO6" s="68"/>
      <c r="AP6" s="49">
        <f t="shared" si="0"/>
        <v>0</v>
      </c>
      <c r="AQ6" s="49">
        <f t="shared" si="0"/>
        <v>0</v>
      </c>
      <c r="AR6" s="49">
        <f t="shared" si="0"/>
        <v>0</v>
      </c>
      <c r="AS6" s="68"/>
      <c r="AT6" s="49">
        <f t="shared" si="0"/>
        <v>0</v>
      </c>
      <c r="AU6" s="49">
        <f t="shared" si="0"/>
        <v>0</v>
      </c>
      <c r="AV6" s="49">
        <f t="shared" si="0"/>
        <v>0</v>
      </c>
      <c r="AW6" s="68"/>
      <c r="AX6" s="49">
        <f t="shared" si="0"/>
        <v>0</v>
      </c>
      <c r="AY6" s="49">
        <f t="shared" si="0"/>
        <v>0</v>
      </c>
      <c r="AZ6" s="49">
        <f t="shared" si="0"/>
        <v>0</v>
      </c>
      <c r="BA6" s="68"/>
      <c r="BB6" s="49">
        <f t="shared" si="0"/>
        <v>0</v>
      </c>
      <c r="BC6" s="49">
        <f t="shared" si="0"/>
        <v>0</v>
      </c>
      <c r="BD6" s="49">
        <f t="shared" si="0"/>
        <v>0</v>
      </c>
      <c r="BE6" s="68"/>
      <c r="BF6" s="49">
        <f t="shared" si="0"/>
        <v>0</v>
      </c>
      <c r="BG6" s="49">
        <f t="shared" si="0"/>
        <v>0</v>
      </c>
      <c r="BH6" s="49">
        <f t="shared" si="0"/>
        <v>0</v>
      </c>
      <c r="BI6" s="68"/>
      <c r="BJ6" s="49">
        <f t="shared" si="0"/>
        <v>0</v>
      </c>
      <c r="BK6" s="49">
        <f t="shared" si="0"/>
        <v>0</v>
      </c>
      <c r="BL6" s="49">
        <f t="shared" si="0"/>
        <v>0</v>
      </c>
      <c r="BM6" s="68"/>
      <c r="BN6" s="49">
        <f t="shared" si="0"/>
        <v>0</v>
      </c>
      <c r="BO6" s="49">
        <f t="shared" si="0"/>
        <v>0</v>
      </c>
      <c r="BP6" s="49">
        <f t="shared" si="0"/>
        <v>0</v>
      </c>
      <c r="BQ6" s="68"/>
      <c r="BR6" s="78">
        <f t="shared" si="0"/>
        <v>0</v>
      </c>
      <c r="BS6" s="78">
        <f t="shared" si="0"/>
        <v>0</v>
      </c>
      <c r="BT6" s="78">
        <f t="shared" si="0"/>
        <v>0</v>
      </c>
      <c r="BU6" s="89"/>
      <c r="BV6" s="78">
        <f t="shared" si="0"/>
        <v>0</v>
      </c>
      <c r="BW6" s="78">
        <f t="shared" si="0"/>
        <v>0</v>
      </c>
      <c r="BX6" s="78">
        <f t="shared" si="0"/>
        <v>0</v>
      </c>
      <c r="BY6" s="89"/>
      <c r="BZ6" s="49">
        <f t="shared" si="0"/>
        <v>0</v>
      </c>
      <c r="CA6" s="49">
        <f t="shared" ref="CA6:EL6" si="1">CA7+CA61</f>
        <v>0</v>
      </c>
      <c r="CB6" s="49">
        <f t="shared" si="1"/>
        <v>0</v>
      </c>
      <c r="CC6" s="68"/>
      <c r="CD6" s="49">
        <f t="shared" si="1"/>
        <v>0</v>
      </c>
      <c r="CE6" s="49">
        <f t="shared" si="1"/>
        <v>0</v>
      </c>
      <c r="CF6" s="49">
        <f t="shared" si="1"/>
        <v>0</v>
      </c>
      <c r="CG6" s="68"/>
      <c r="CH6" s="49">
        <f t="shared" si="1"/>
        <v>0</v>
      </c>
      <c r="CI6" s="49">
        <f t="shared" si="1"/>
        <v>0</v>
      </c>
      <c r="CJ6" s="49">
        <f t="shared" si="1"/>
        <v>0</v>
      </c>
      <c r="CK6" s="68"/>
      <c r="CL6" s="49">
        <f t="shared" si="1"/>
        <v>0</v>
      </c>
      <c r="CM6" s="49">
        <f t="shared" si="1"/>
        <v>0</v>
      </c>
      <c r="CN6" s="49">
        <f t="shared" si="1"/>
        <v>0</v>
      </c>
      <c r="CO6" s="68"/>
      <c r="CP6" s="49">
        <f t="shared" si="1"/>
        <v>0</v>
      </c>
      <c r="CQ6" s="49">
        <f t="shared" si="1"/>
        <v>0</v>
      </c>
      <c r="CR6" s="49">
        <f t="shared" si="1"/>
        <v>0</v>
      </c>
      <c r="CS6" s="68"/>
      <c r="CT6" s="49">
        <f t="shared" si="1"/>
        <v>0</v>
      </c>
      <c r="CU6" s="49">
        <f t="shared" si="1"/>
        <v>0</v>
      </c>
      <c r="CV6" s="49">
        <f t="shared" si="1"/>
        <v>0</v>
      </c>
      <c r="CW6" s="68"/>
      <c r="CX6" s="49">
        <f t="shared" si="1"/>
        <v>0</v>
      </c>
      <c r="CY6" s="49">
        <f t="shared" si="1"/>
        <v>0</v>
      </c>
      <c r="CZ6" s="49">
        <f t="shared" si="1"/>
        <v>0</v>
      </c>
      <c r="DA6" s="68"/>
      <c r="DB6" s="49">
        <f t="shared" si="1"/>
        <v>0</v>
      </c>
      <c r="DC6" s="49">
        <f t="shared" si="1"/>
        <v>0</v>
      </c>
      <c r="DD6" s="49">
        <f t="shared" si="1"/>
        <v>0</v>
      </c>
      <c r="DE6" s="68"/>
      <c r="DF6" s="49">
        <f t="shared" si="1"/>
        <v>0</v>
      </c>
      <c r="DG6" s="49">
        <f t="shared" si="1"/>
        <v>0</v>
      </c>
      <c r="DH6" s="49">
        <f t="shared" si="1"/>
        <v>0</v>
      </c>
      <c r="DI6" s="68"/>
      <c r="DJ6" s="49">
        <f t="shared" si="1"/>
        <v>0</v>
      </c>
      <c r="DK6" s="49">
        <f t="shared" si="1"/>
        <v>0</v>
      </c>
      <c r="DL6" s="49">
        <f t="shared" si="1"/>
        <v>0</v>
      </c>
      <c r="DM6" s="68"/>
      <c r="DN6" s="49">
        <f t="shared" si="1"/>
        <v>0</v>
      </c>
      <c r="DO6" s="49">
        <f t="shared" si="1"/>
        <v>0</v>
      </c>
      <c r="DP6" s="49">
        <f t="shared" si="1"/>
        <v>0</v>
      </c>
      <c r="DQ6" s="68"/>
      <c r="DR6" s="49">
        <f t="shared" si="1"/>
        <v>0</v>
      </c>
      <c r="DS6" s="49">
        <f t="shared" si="1"/>
        <v>0</v>
      </c>
      <c r="DT6" s="49">
        <f t="shared" si="1"/>
        <v>0</v>
      </c>
      <c r="DU6" s="68"/>
      <c r="DV6" s="49">
        <f t="shared" si="1"/>
        <v>0</v>
      </c>
      <c r="DW6" s="49">
        <f t="shared" si="1"/>
        <v>0</v>
      </c>
      <c r="DX6" s="49">
        <f t="shared" si="1"/>
        <v>0</v>
      </c>
      <c r="DY6" s="68"/>
      <c r="DZ6" s="49">
        <f t="shared" si="1"/>
        <v>0</v>
      </c>
      <c r="EA6" s="49">
        <f t="shared" si="1"/>
        <v>0</v>
      </c>
      <c r="EB6" s="49">
        <f t="shared" si="1"/>
        <v>0</v>
      </c>
      <c r="EC6" s="68"/>
      <c r="ED6" s="49">
        <f t="shared" si="1"/>
        <v>0</v>
      </c>
      <c r="EE6" s="49">
        <f t="shared" si="1"/>
        <v>0</v>
      </c>
      <c r="EF6" s="49">
        <f t="shared" si="1"/>
        <v>0</v>
      </c>
      <c r="EG6" s="68"/>
      <c r="EH6" s="49">
        <f t="shared" si="1"/>
        <v>0</v>
      </c>
      <c r="EI6" s="49">
        <f t="shared" si="1"/>
        <v>0</v>
      </c>
      <c r="EJ6" s="49">
        <f t="shared" si="1"/>
        <v>0</v>
      </c>
      <c r="EK6" s="68"/>
      <c r="EL6" s="49">
        <f t="shared" si="1"/>
        <v>0</v>
      </c>
      <c r="EM6" s="49">
        <f t="shared" ref="EM6:FL6" si="2">EM7+EM61</f>
        <v>0</v>
      </c>
      <c r="EN6" s="49">
        <f t="shared" si="2"/>
        <v>0</v>
      </c>
      <c r="EO6" s="68"/>
      <c r="EP6" s="49">
        <f t="shared" si="2"/>
        <v>0</v>
      </c>
      <c r="EQ6" s="49">
        <f t="shared" si="2"/>
        <v>0</v>
      </c>
      <c r="ER6" s="49">
        <f t="shared" si="2"/>
        <v>0</v>
      </c>
      <c r="ES6" s="68"/>
      <c r="ET6" s="49">
        <f t="shared" si="2"/>
        <v>0</v>
      </c>
      <c r="EU6" s="49">
        <f t="shared" si="2"/>
        <v>0</v>
      </c>
      <c r="EV6" s="49">
        <f t="shared" si="2"/>
        <v>0</v>
      </c>
      <c r="EW6" s="68"/>
      <c r="EX6" s="49">
        <f t="shared" si="2"/>
        <v>0</v>
      </c>
      <c r="EY6" s="49">
        <f t="shared" si="2"/>
        <v>0</v>
      </c>
      <c r="EZ6" s="49">
        <f t="shared" si="2"/>
        <v>0</v>
      </c>
      <c r="FA6" s="68"/>
      <c r="FB6" s="49">
        <f t="shared" si="2"/>
        <v>0</v>
      </c>
      <c r="FC6" s="49">
        <f t="shared" si="2"/>
        <v>0</v>
      </c>
      <c r="FD6" s="49">
        <f t="shared" si="2"/>
        <v>0</v>
      </c>
      <c r="FE6" s="68"/>
      <c r="FF6" s="49">
        <f t="shared" si="2"/>
        <v>0</v>
      </c>
      <c r="FG6" s="49">
        <f t="shared" si="2"/>
        <v>0</v>
      </c>
      <c r="FH6" s="49">
        <f t="shared" si="2"/>
        <v>0</v>
      </c>
      <c r="FI6" s="68"/>
      <c r="FJ6" s="49">
        <f t="shared" si="2"/>
        <v>0</v>
      </c>
      <c r="FK6" s="49">
        <f t="shared" si="2"/>
        <v>0</v>
      </c>
      <c r="FL6" s="49">
        <f t="shared" si="2"/>
        <v>0</v>
      </c>
      <c r="FM6" s="68"/>
      <c r="FN6" s="101"/>
      <c r="FO6" s="101"/>
    </row>
    <row r="7" ht="15.95" customHeight="1" spans="1:171">
      <c r="A7" s="20" t="s">
        <v>493</v>
      </c>
      <c r="B7" s="18">
        <v>2</v>
      </c>
      <c r="C7" s="21">
        <f>SUM(N7+R7+V7+Z7+AD7+AH7+AL7+AP7+AT7+AX7+BB7+BF7+BJ7+BN7,BZ7+CD7+CH7+CL7+CP7+CT7+CX7+DB7+DF7+DJ7+DN7+DR7,DV7+DZ7+ED7+EH7+EL7+EP7+ET7+EX7+FB7+FF7+FJ7+BR7+BV7)</f>
        <v>175</v>
      </c>
      <c r="D7" s="19">
        <f>SUMPRODUCT((封面!$J$187:$AF$187=$A$3)*(封面!$H$189:$H$261=$A7)*封面!$J190:$AF190)</f>
        <v>180</v>
      </c>
      <c r="E7" s="19">
        <f t="shared" ref="E7:E70" si="3">(C7-D7)*100/D7</f>
        <v>-2.77777777777778</v>
      </c>
      <c r="F7" s="22">
        <f>SUM(O7+S7+W7+AA7+AE7+AI7+AM7+AQ7+AU7+AY7+BC7+BG7+BK7+BO7,CA7+CE7+CI7+CM7+CQ7+CU7+CY7+DC7+DG7+DK7+DO7+DS7,DW7+EA7+EE7+EI7+EM7+EQ7+EU7+EY7+FC7+FG7+FK7+BS7+BW7)</f>
        <v>175</v>
      </c>
      <c r="G7" s="19">
        <f>SUMPRODUCT((封面!$J$263:$AF$263=$A$3)*(封面!$H$265:$H$330=$A7)*封面!$J266:$AF266)</f>
        <v>0</v>
      </c>
      <c r="H7" s="19" t="e">
        <f t="shared" ref="H7:H70" si="4">(F7-G7)*100/G7</f>
        <v>#DIV/0!</v>
      </c>
      <c r="I7" s="50">
        <f>SUM(P7+T7+X7+AB7+AF7+AJ7+AN7+AR7+AV7+AZ7+BD7+BH7+BL7+BP7,CB7+CF7+CJ7+CN7+CR7+CV7+CZ7+DD7+DH7+DL7+DP7+DT7,DX7+EB7+EF7+EJ7+EN7+ER7+EV7+EZ7+FD7+FH7+FL7+BT7+BX7)</f>
        <v>86</v>
      </c>
      <c r="J7" s="19">
        <f>SUMPRODUCT((封面!$J$332:$AF$332=$A$3)*(封面!$H$334:$H$399=$A7)*封面!$J335:$AF335)</f>
        <v>0</v>
      </c>
      <c r="K7" s="19" t="e">
        <f t="shared" ref="K7:K70" si="5">(I7-J7)*100/J7</f>
        <v>#DIV/0!</v>
      </c>
      <c r="L7" s="51"/>
      <c r="M7" s="52">
        <f>SUM(M8:M60)</f>
        <v>0</v>
      </c>
      <c r="N7" s="53">
        <f>SUM(N8:N60)</f>
        <v>0</v>
      </c>
      <c r="O7" s="49">
        <f>SUM(O8:O60)</f>
        <v>0</v>
      </c>
      <c r="P7" s="49">
        <f>SUM(P8:P60)</f>
        <v>0</v>
      </c>
      <c r="Q7" s="68"/>
      <c r="R7" s="49">
        <f>SUM(R8:R60)</f>
        <v>0</v>
      </c>
      <c r="S7" s="49">
        <f>SUM(S8:S60)</f>
        <v>0</v>
      </c>
      <c r="T7" s="49">
        <f>SUM(T8:T60)</f>
        <v>0</v>
      </c>
      <c r="U7" s="68"/>
      <c r="V7" s="49">
        <f>SUM(V8:V60)</f>
        <v>0</v>
      </c>
      <c r="W7" s="49">
        <f>SUM(W8:W60)</f>
        <v>0</v>
      </c>
      <c r="X7" s="49">
        <f>SUM(X8:X60)</f>
        <v>0</v>
      </c>
      <c r="Y7" s="68"/>
      <c r="Z7" s="49">
        <f>SUM(Z8:Z60)</f>
        <v>0</v>
      </c>
      <c r="AA7" s="49">
        <f>SUM(AA8:AA60)</f>
        <v>0</v>
      </c>
      <c r="AB7" s="49">
        <f>SUM(AB8:AB60)</f>
        <v>0</v>
      </c>
      <c r="AC7" s="68"/>
      <c r="AD7" s="49">
        <f>SUM(AD8:AD60)</f>
        <v>0</v>
      </c>
      <c r="AE7" s="49">
        <f>SUM(AE8:AE60)</f>
        <v>0</v>
      </c>
      <c r="AF7" s="49">
        <f>SUM(AF8:AF60)</f>
        <v>0</v>
      </c>
      <c r="AG7" s="68"/>
      <c r="AH7" s="49">
        <f>SUM(AH8:AH60)</f>
        <v>0</v>
      </c>
      <c r="AI7" s="49">
        <f>SUM(AI8:AI60)</f>
        <v>0</v>
      </c>
      <c r="AJ7" s="49">
        <f>SUM(AJ8:AJ60)</f>
        <v>0</v>
      </c>
      <c r="AK7" s="68"/>
      <c r="AL7" s="49">
        <f>SUM(AL8:AL60)</f>
        <v>175</v>
      </c>
      <c r="AM7" s="49">
        <f>SUM(AM8:AM60)</f>
        <v>175</v>
      </c>
      <c r="AN7" s="49">
        <f>SUM(AN8:AN60)</f>
        <v>86</v>
      </c>
      <c r="AO7" s="68"/>
      <c r="AP7" s="49">
        <f>SUM(AP8:AP60)</f>
        <v>0</v>
      </c>
      <c r="AQ7" s="49">
        <f>SUM(AQ8:AQ60)</f>
        <v>0</v>
      </c>
      <c r="AR7" s="49">
        <f>SUM(AR8:AR60)</f>
        <v>0</v>
      </c>
      <c r="AS7" s="68"/>
      <c r="AT7" s="49">
        <f>SUM(AT8:AT60)</f>
        <v>0</v>
      </c>
      <c r="AU7" s="49">
        <f>SUM(AU8:AU60)</f>
        <v>0</v>
      </c>
      <c r="AV7" s="49">
        <f>SUM(AV8:AV60)</f>
        <v>0</v>
      </c>
      <c r="AW7" s="68"/>
      <c r="AX7" s="49">
        <f>SUM(AX8:AX60)</f>
        <v>0</v>
      </c>
      <c r="AY7" s="49">
        <f>SUM(AY8:AY60)</f>
        <v>0</v>
      </c>
      <c r="AZ7" s="49">
        <f>SUM(AZ8:AZ60)</f>
        <v>0</v>
      </c>
      <c r="BA7" s="68"/>
      <c r="BB7" s="49">
        <f>SUM(BB8:BB60)</f>
        <v>0</v>
      </c>
      <c r="BC7" s="49">
        <f>SUM(BC8:BC60)</f>
        <v>0</v>
      </c>
      <c r="BD7" s="49">
        <f>SUM(BD8:BD60)</f>
        <v>0</v>
      </c>
      <c r="BE7" s="68"/>
      <c r="BF7" s="49">
        <f>SUM(BF8:BF60)</f>
        <v>0</v>
      </c>
      <c r="BG7" s="49">
        <f>SUM(BG8:BG60)</f>
        <v>0</v>
      </c>
      <c r="BH7" s="49">
        <f>SUM(BH8:BH60)</f>
        <v>0</v>
      </c>
      <c r="BI7" s="68"/>
      <c r="BJ7" s="49">
        <f>SUM(BJ8:BJ60)</f>
        <v>0</v>
      </c>
      <c r="BK7" s="49">
        <f>SUM(BK8:BK60)</f>
        <v>0</v>
      </c>
      <c r="BL7" s="49">
        <f>SUM(BL8:BL60)</f>
        <v>0</v>
      </c>
      <c r="BM7" s="68"/>
      <c r="BN7" s="49">
        <f>SUM(BN8:BN60)</f>
        <v>0</v>
      </c>
      <c r="BO7" s="49">
        <f>SUM(BO8:BO60)</f>
        <v>0</v>
      </c>
      <c r="BP7" s="49">
        <f>SUM(BP8:BP60)</f>
        <v>0</v>
      </c>
      <c r="BQ7" s="68"/>
      <c r="BR7" s="78">
        <f>SUM(BR8:BR60)</f>
        <v>0</v>
      </c>
      <c r="BS7" s="78">
        <f>SUM(BS8:BS60)</f>
        <v>0</v>
      </c>
      <c r="BT7" s="78">
        <f>SUM(BT8:BT60)</f>
        <v>0</v>
      </c>
      <c r="BU7" s="89"/>
      <c r="BV7" s="78">
        <f>SUM(BV8:BV60)</f>
        <v>0</v>
      </c>
      <c r="BW7" s="78">
        <f>SUM(BW8:BW60)</f>
        <v>0</v>
      </c>
      <c r="BX7" s="78">
        <f>SUM(BX8:BX60)</f>
        <v>0</v>
      </c>
      <c r="BY7" s="89"/>
      <c r="BZ7" s="49">
        <f>SUM(BZ8:BZ60)</f>
        <v>0</v>
      </c>
      <c r="CA7" s="49">
        <f>SUM(CA8:CA60)</f>
        <v>0</v>
      </c>
      <c r="CB7" s="49">
        <f>SUM(CB8:CB60)</f>
        <v>0</v>
      </c>
      <c r="CC7" s="68"/>
      <c r="CD7" s="49">
        <f>SUM(CD8:CD60)</f>
        <v>0</v>
      </c>
      <c r="CE7" s="49">
        <f>SUM(CE8:CE60)</f>
        <v>0</v>
      </c>
      <c r="CF7" s="49">
        <f>SUM(CF8:CF60)</f>
        <v>0</v>
      </c>
      <c r="CG7" s="68"/>
      <c r="CH7" s="49">
        <f>SUM(CH8:CH60)</f>
        <v>0</v>
      </c>
      <c r="CI7" s="49">
        <f>SUM(CI8:CI60)</f>
        <v>0</v>
      </c>
      <c r="CJ7" s="49">
        <f>SUM(CJ8:CJ60)</f>
        <v>0</v>
      </c>
      <c r="CK7" s="68"/>
      <c r="CL7" s="49">
        <f>SUM(CL8:CL60)</f>
        <v>0</v>
      </c>
      <c r="CM7" s="49">
        <f>SUM(CM8:CM60)</f>
        <v>0</v>
      </c>
      <c r="CN7" s="49">
        <f>SUM(CN8:CN60)</f>
        <v>0</v>
      </c>
      <c r="CO7" s="68"/>
      <c r="CP7" s="49">
        <f>SUM(CP8:CP60)</f>
        <v>0</v>
      </c>
      <c r="CQ7" s="49">
        <f>SUM(CQ8:CQ60)</f>
        <v>0</v>
      </c>
      <c r="CR7" s="49">
        <f>SUM(CR8:CR60)</f>
        <v>0</v>
      </c>
      <c r="CS7" s="68"/>
      <c r="CT7" s="49">
        <f>SUM(CT8:CT60)</f>
        <v>0</v>
      </c>
      <c r="CU7" s="49">
        <f>SUM(CU8:CU60)</f>
        <v>0</v>
      </c>
      <c r="CV7" s="49">
        <f>SUM(CV8:CV60)</f>
        <v>0</v>
      </c>
      <c r="CW7" s="68"/>
      <c r="CX7" s="49">
        <f>SUM(CX8:CX60)</f>
        <v>0</v>
      </c>
      <c r="CY7" s="49">
        <f>SUM(CY8:CY60)</f>
        <v>0</v>
      </c>
      <c r="CZ7" s="49">
        <f>SUM(CZ8:CZ60)</f>
        <v>0</v>
      </c>
      <c r="DA7" s="68"/>
      <c r="DB7" s="49">
        <f>SUM(DB8:DB60)</f>
        <v>0</v>
      </c>
      <c r="DC7" s="49">
        <f>SUM(DC8:DC60)</f>
        <v>0</v>
      </c>
      <c r="DD7" s="49">
        <f>SUM(DD8:DD60)</f>
        <v>0</v>
      </c>
      <c r="DE7" s="68"/>
      <c r="DF7" s="49">
        <f>SUM(DF8:DF60)</f>
        <v>0</v>
      </c>
      <c r="DG7" s="49">
        <f>SUM(DG8:DG60)</f>
        <v>0</v>
      </c>
      <c r="DH7" s="49">
        <f>SUM(DH8:DH60)</f>
        <v>0</v>
      </c>
      <c r="DI7" s="68"/>
      <c r="DJ7" s="49">
        <f>SUM(DJ8:DJ60)</f>
        <v>0</v>
      </c>
      <c r="DK7" s="49">
        <f>SUM(DK8:DK60)</f>
        <v>0</v>
      </c>
      <c r="DL7" s="49">
        <f>SUM(DL8:DL60)</f>
        <v>0</v>
      </c>
      <c r="DM7" s="68"/>
      <c r="DN7" s="49">
        <f>SUM(DN8:DN60)</f>
        <v>0</v>
      </c>
      <c r="DO7" s="49">
        <f>SUM(DO8:DO60)</f>
        <v>0</v>
      </c>
      <c r="DP7" s="49">
        <f>SUM(DP8:DP60)</f>
        <v>0</v>
      </c>
      <c r="DQ7" s="68"/>
      <c r="DR7" s="49">
        <f>SUM(DR8:DR60)</f>
        <v>0</v>
      </c>
      <c r="DS7" s="49">
        <f>SUM(DS8:DS60)</f>
        <v>0</v>
      </c>
      <c r="DT7" s="49">
        <f>SUM(DT8:DT60)</f>
        <v>0</v>
      </c>
      <c r="DU7" s="68"/>
      <c r="DV7" s="49">
        <f>SUM(DV8:DV60)</f>
        <v>0</v>
      </c>
      <c r="DW7" s="49">
        <f>SUM(DW8:DW60)</f>
        <v>0</v>
      </c>
      <c r="DX7" s="49">
        <f>SUM(DX8:DX60)</f>
        <v>0</v>
      </c>
      <c r="DY7" s="68"/>
      <c r="DZ7" s="49">
        <f>SUM(DZ8:DZ60)</f>
        <v>0</v>
      </c>
      <c r="EA7" s="49">
        <f>SUM(EA8:EA60)</f>
        <v>0</v>
      </c>
      <c r="EB7" s="49">
        <f>SUM(EB8:EB60)</f>
        <v>0</v>
      </c>
      <c r="EC7" s="68"/>
      <c r="ED7" s="49">
        <f>SUM(ED8:ED60)</f>
        <v>0</v>
      </c>
      <c r="EE7" s="49">
        <f>SUM(EE8:EE60)</f>
        <v>0</v>
      </c>
      <c r="EF7" s="49">
        <f>SUM(EF8:EF60)</f>
        <v>0</v>
      </c>
      <c r="EG7" s="68"/>
      <c r="EH7" s="49">
        <f>SUM(EH8:EH60)</f>
        <v>0</v>
      </c>
      <c r="EI7" s="49">
        <f>SUM(EI8:EI60)</f>
        <v>0</v>
      </c>
      <c r="EJ7" s="49">
        <f>SUM(EJ8:EJ60)</f>
        <v>0</v>
      </c>
      <c r="EK7" s="68"/>
      <c r="EL7" s="49">
        <f>SUM(EL8:EL60)</f>
        <v>0</v>
      </c>
      <c r="EM7" s="49">
        <f>SUM(EM8:EM60)</f>
        <v>0</v>
      </c>
      <c r="EN7" s="49">
        <f>SUM(EN8:EN60)</f>
        <v>0</v>
      </c>
      <c r="EO7" s="68"/>
      <c r="EP7" s="49">
        <f>SUM(EP8:EP60)</f>
        <v>0</v>
      </c>
      <c r="EQ7" s="49">
        <f>SUM(EQ8:EQ60)</f>
        <v>0</v>
      </c>
      <c r="ER7" s="49">
        <f>SUM(ER8:ER60)</f>
        <v>0</v>
      </c>
      <c r="ES7" s="68"/>
      <c r="ET7" s="49">
        <f>SUM(ET8:ET60)</f>
        <v>0</v>
      </c>
      <c r="EU7" s="49">
        <f>SUM(EU8:EU60)</f>
        <v>0</v>
      </c>
      <c r="EV7" s="49">
        <f>SUM(EV8:EV60)</f>
        <v>0</v>
      </c>
      <c r="EW7" s="68"/>
      <c r="EX7" s="49">
        <f>SUM(EX8:EX60)</f>
        <v>0</v>
      </c>
      <c r="EY7" s="49">
        <f>SUM(EY8:EY60)</f>
        <v>0</v>
      </c>
      <c r="EZ7" s="49">
        <f>SUM(EZ8:EZ60)</f>
        <v>0</v>
      </c>
      <c r="FA7" s="68"/>
      <c r="FB7" s="49">
        <f>SUM(FB8:FB60)</f>
        <v>0</v>
      </c>
      <c r="FC7" s="49">
        <f>SUM(FC8:FC60)</f>
        <v>0</v>
      </c>
      <c r="FD7" s="49">
        <f>SUM(FD8:FD60)</f>
        <v>0</v>
      </c>
      <c r="FE7" s="68"/>
      <c r="FF7" s="49">
        <f>SUM(FF8:FF60)</f>
        <v>0</v>
      </c>
      <c r="FG7" s="49">
        <f>SUM(FG8:FG60)</f>
        <v>0</v>
      </c>
      <c r="FH7" s="49">
        <f>SUM(FH8:FH60)</f>
        <v>0</v>
      </c>
      <c r="FI7" s="68"/>
      <c r="FJ7" s="49">
        <f>SUM(FJ8:FJ60)</f>
        <v>0</v>
      </c>
      <c r="FK7" s="49">
        <f>SUM(FK8:FK60)</f>
        <v>0</v>
      </c>
      <c r="FL7" s="49">
        <f>SUM(FL8:FL60)</f>
        <v>0</v>
      </c>
      <c r="FM7" s="68"/>
      <c r="FN7" s="101"/>
      <c r="FO7" s="101"/>
    </row>
    <row r="8" ht="15.95" customHeight="1" spans="1:171">
      <c r="A8" s="23" t="s">
        <v>604</v>
      </c>
      <c r="B8" s="18">
        <v>3</v>
      </c>
      <c r="C8" s="21">
        <f t="shared" ref="C8:C71" si="6">SUM(N8+R8+V8+Z8+AD8+AH8+AL8+AP8+AT8+AX8+BB8+BF8+BJ8+BN8,BZ8+CD8+CH8+CL8+CP8+CT8+CX8+DB8+DF8+DJ8+DN8+DR8,DV8+DZ8+ED8+EH8+EL8+EP8+ET8+EX8+FB8+FF8+FJ8+BR8+BV8)</f>
        <v>0</v>
      </c>
      <c r="D8" s="19">
        <f>SUMPRODUCT((封面!$J$187:$AF$187=$A$3)*(封面!$H$189:$H$261=$A8)*封面!$J191:$AF191)</f>
        <v>0</v>
      </c>
      <c r="E8" s="19" t="e">
        <f t="shared" si="3"/>
        <v>#DIV/0!</v>
      </c>
      <c r="F8" s="22">
        <f t="shared" ref="F8:F71" si="7">SUM(O8+S8+W8+AA8+AE8+AI8+AM8+AQ8+AU8+AY8+BC8+BG8+BK8+BO8,CA8+CE8+CI8+CM8+CQ8+CU8+CY8+DC8+DG8+DK8+DO8+DS8,DW8+EA8+EE8+EI8+EM8+EQ8+EU8+EY8+FC8+FG8+FK8+BS8+BW8)</f>
        <v>0</v>
      </c>
      <c r="G8" s="19">
        <f>SUMPRODUCT((封面!$J$263:$AF$263=$A$3)*(封面!$H$265:$H$330=$A8)*封面!$J267:$AF267)</f>
        <v>0</v>
      </c>
      <c r="H8" s="19" t="e">
        <f t="shared" si="4"/>
        <v>#DIV/0!</v>
      </c>
      <c r="I8" s="50">
        <f t="shared" ref="I8:I71" si="8">SUM(P8+T8+X8+AB8+AF8+AJ8+AN8+AR8+AV8+AZ8+BD8+BH8+BL8+BP8,CB8+CF8+CJ8+CN8+CR8+CV8+CZ8+DD8+DH8+DL8+DP8+DT8,DX8+EB8+EF8+EJ8+EN8+ER8+EV8+EZ8+FD8+FH8+FL8+BT8+BX8)</f>
        <v>0</v>
      </c>
      <c r="J8" s="19">
        <f>SUMPRODUCT((封面!$J$332:$AF$332=$A$3)*(封面!$H$334:$H$399=$A8)*封面!$J336:$AF336)</f>
        <v>0</v>
      </c>
      <c r="K8" s="19" t="e">
        <f t="shared" si="5"/>
        <v>#DIV/0!</v>
      </c>
      <c r="L8" s="54"/>
      <c r="M8" s="52">
        <f>L8*I8</f>
        <v>0</v>
      </c>
      <c r="N8" s="55"/>
      <c r="O8" s="56"/>
      <c r="P8" s="56"/>
      <c r="Q8" s="57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7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7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7"/>
      <c r="BR8" s="79"/>
      <c r="BS8" s="79"/>
      <c r="BT8" s="79"/>
      <c r="BU8" s="79"/>
      <c r="BV8" s="79"/>
      <c r="BW8" s="79"/>
      <c r="BX8" s="79"/>
      <c r="BY8" s="79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101"/>
      <c r="FO8" s="101"/>
    </row>
    <row r="9" ht="15.95" customHeight="1" spans="1:171">
      <c r="A9" s="23" t="s">
        <v>605</v>
      </c>
      <c r="B9" s="18">
        <v>4</v>
      </c>
      <c r="C9" s="21">
        <f t="shared" si="6"/>
        <v>0</v>
      </c>
      <c r="D9" s="19">
        <f>SUMPRODUCT((封面!$J$187:$AF$187=$A$3)*(封面!$H$189:$H$261=$A9)*封面!$J192:$AF192)</f>
        <v>0</v>
      </c>
      <c r="E9" s="19" t="e">
        <f t="shared" si="3"/>
        <v>#DIV/0!</v>
      </c>
      <c r="F9" s="22">
        <f t="shared" si="7"/>
        <v>0</v>
      </c>
      <c r="G9" s="19">
        <f>SUMPRODUCT((封面!$J$263:$AF$263=$A$3)*(封面!$H$265:$H$330=$A9)*封面!$J268:$AF268)</f>
        <v>0</v>
      </c>
      <c r="H9" s="19" t="e">
        <f t="shared" si="4"/>
        <v>#DIV/0!</v>
      </c>
      <c r="I9" s="50">
        <f t="shared" si="8"/>
        <v>0</v>
      </c>
      <c r="J9" s="19">
        <f>SUMPRODUCT((封面!$J$332:$AF$332=$A$3)*(封面!$H$334:$H$399=$A9)*封面!$J337:$AF337)</f>
        <v>0</v>
      </c>
      <c r="K9" s="19" t="e">
        <f t="shared" si="5"/>
        <v>#DIV/0!</v>
      </c>
      <c r="L9" s="54"/>
      <c r="M9" s="52">
        <f t="shared" ref="M9:M61" si="9">L9*I9</f>
        <v>0</v>
      </c>
      <c r="N9" s="56">
        <v>0</v>
      </c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79"/>
      <c r="BS9" s="79"/>
      <c r="BT9" s="79"/>
      <c r="BU9" s="79"/>
      <c r="BV9" s="79"/>
      <c r="BW9" s="79"/>
      <c r="BX9" s="79"/>
      <c r="BY9" s="79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74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74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101"/>
      <c r="FO9" s="101"/>
    </row>
    <row r="10" ht="15.95" customHeight="1" spans="1:171">
      <c r="A10" s="24" t="s">
        <v>606</v>
      </c>
      <c r="B10" s="18">
        <v>5</v>
      </c>
      <c r="C10" s="21">
        <f t="shared" si="6"/>
        <v>0</v>
      </c>
      <c r="D10" s="19">
        <f>SUMPRODUCT((封面!$J$187:$AF$187=$A$3)*(封面!$H$189:$H$261=$A10)*封面!$J193:$AF193)</f>
        <v>0</v>
      </c>
      <c r="E10" s="19" t="e">
        <f t="shared" si="3"/>
        <v>#DIV/0!</v>
      </c>
      <c r="F10" s="22">
        <f t="shared" si="7"/>
        <v>0</v>
      </c>
      <c r="G10" s="19">
        <f>SUMPRODUCT((封面!$J$263:$AF$263=$A$3)*(封面!$H$265:$H$330=$A10)*封面!$J269:$AF269)</f>
        <v>0</v>
      </c>
      <c r="H10" s="19" t="e">
        <f t="shared" si="4"/>
        <v>#DIV/0!</v>
      </c>
      <c r="I10" s="50">
        <f t="shared" si="8"/>
        <v>0</v>
      </c>
      <c r="J10" s="19">
        <f>SUMPRODUCT((封面!$J$332:$AF$332=$A$3)*(封面!$H$334:$H$399=$A10)*封面!$J338:$AF338)</f>
        <v>0</v>
      </c>
      <c r="K10" s="19" t="e">
        <f t="shared" si="5"/>
        <v>#DIV/0!</v>
      </c>
      <c r="L10" s="54"/>
      <c r="M10" s="52">
        <f t="shared" si="9"/>
        <v>0</v>
      </c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79"/>
      <c r="BS10" s="79"/>
      <c r="BT10" s="79"/>
      <c r="BU10" s="79"/>
      <c r="BV10" s="79"/>
      <c r="BW10" s="79"/>
      <c r="BX10" s="79"/>
      <c r="BY10" s="79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74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74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101"/>
      <c r="FO10" s="101"/>
    </row>
    <row r="11" ht="15.95" customHeight="1" spans="1:171">
      <c r="A11" s="23" t="s">
        <v>607</v>
      </c>
      <c r="B11" s="18">
        <v>6</v>
      </c>
      <c r="C11" s="21">
        <f t="shared" si="6"/>
        <v>0</v>
      </c>
      <c r="D11" s="19">
        <f>SUMPRODUCT((封面!$J$187:$AF$187=$A$3)*(封面!$H$189:$H$261=$A11)*封面!$J194:$AF194)</f>
        <v>0</v>
      </c>
      <c r="E11" s="19" t="e">
        <f t="shared" si="3"/>
        <v>#DIV/0!</v>
      </c>
      <c r="F11" s="22">
        <f t="shared" si="7"/>
        <v>0</v>
      </c>
      <c r="G11" s="19">
        <f>SUMPRODUCT((封面!$J$263:$AF$263=$A$3)*(封面!$H$265:$H$330=$A11)*封面!$J270:$AF270)</f>
        <v>0</v>
      </c>
      <c r="H11" s="19" t="e">
        <f t="shared" si="4"/>
        <v>#DIV/0!</v>
      </c>
      <c r="I11" s="50">
        <f t="shared" si="8"/>
        <v>0</v>
      </c>
      <c r="J11" s="19">
        <f>SUMPRODUCT((封面!$J$332:$AF$332=$A$3)*(封面!$H$334:$H$399=$A11)*封面!$J339:$AF339)</f>
        <v>0</v>
      </c>
      <c r="K11" s="19" t="e">
        <f t="shared" si="5"/>
        <v>#DIV/0!</v>
      </c>
      <c r="L11" s="54"/>
      <c r="M11" s="52">
        <f t="shared" si="9"/>
        <v>0</v>
      </c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74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74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80"/>
      <c r="BS11" s="79"/>
      <c r="BT11" s="79"/>
      <c r="BU11" s="79"/>
      <c r="BV11" s="79"/>
      <c r="BW11" s="79"/>
      <c r="BX11" s="79"/>
      <c r="BY11" s="79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74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74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74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74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101"/>
      <c r="FO11" s="101"/>
    </row>
    <row r="12" ht="15.95" customHeight="1" spans="1:171">
      <c r="A12" s="23" t="s">
        <v>608</v>
      </c>
      <c r="B12" s="18">
        <v>7</v>
      </c>
      <c r="C12" s="21">
        <f t="shared" si="6"/>
        <v>0</v>
      </c>
      <c r="D12" s="19">
        <f>SUMPRODUCT((封面!$J$187:$AF$187=$A$3)*(封面!$H$189:$H$261=$A12)*封面!$J195:$AF195)</f>
        <v>0</v>
      </c>
      <c r="E12" s="19" t="e">
        <f t="shared" si="3"/>
        <v>#DIV/0!</v>
      </c>
      <c r="F12" s="22">
        <f t="shared" si="7"/>
        <v>0</v>
      </c>
      <c r="G12" s="19">
        <f>SUMPRODUCT((封面!$J$263:$AF$263=$A$3)*(封面!$H$265:$H$330=$A12)*封面!$J271:$AF271)</f>
        <v>0</v>
      </c>
      <c r="H12" s="19" t="e">
        <f t="shared" si="4"/>
        <v>#DIV/0!</v>
      </c>
      <c r="I12" s="50">
        <f t="shared" si="8"/>
        <v>0</v>
      </c>
      <c r="J12" s="19">
        <f>SUMPRODUCT((封面!$J$332:$AF$332=$A$3)*(封面!$H$334:$H$399=$A12)*封面!$J340:$AF340)</f>
        <v>0</v>
      </c>
      <c r="K12" s="19" t="e">
        <f t="shared" si="5"/>
        <v>#DIV/0!</v>
      </c>
      <c r="L12" s="54"/>
      <c r="M12" s="52">
        <f t="shared" si="9"/>
        <v>0</v>
      </c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74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74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80"/>
      <c r="BS12" s="79"/>
      <c r="BT12" s="79"/>
      <c r="BU12" s="79"/>
      <c r="BV12" s="79"/>
      <c r="BW12" s="79"/>
      <c r="BX12" s="79"/>
      <c r="BY12" s="79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74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74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74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74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101"/>
      <c r="FO12" s="101"/>
    </row>
    <row r="13" ht="15.95" customHeight="1" spans="1:171">
      <c r="A13" s="25" t="s">
        <v>499</v>
      </c>
      <c r="B13" s="18">
        <v>8</v>
      </c>
      <c r="C13" s="21">
        <f t="shared" si="6"/>
        <v>0</v>
      </c>
      <c r="D13" s="19">
        <f>SUMPRODUCT((封面!$J$187:$AF$187=$A$3)*(封面!$H$189:$H$261=$A13)*封面!$J196:$AF196)</f>
        <v>0</v>
      </c>
      <c r="E13" s="19" t="e">
        <f t="shared" si="3"/>
        <v>#DIV/0!</v>
      </c>
      <c r="F13" s="22">
        <f t="shared" si="7"/>
        <v>0</v>
      </c>
      <c r="G13" s="19">
        <f>SUMPRODUCT((封面!$J$263:$AF$263=$A$3)*(封面!$H$265:$H$330=$A13)*封面!$J272:$AF272)</f>
        <v>0</v>
      </c>
      <c r="H13" s="19" t="e">
        <f t="shared" si="4"/>
        <v>#DIV/0!</v>
      </c>
      <c r="I13" s="50">
        <f t="shared" si="8"/>
        <v>0</v>
      </c>
      <c r="J13" s="19">
        <f>SUMPRODUCT((封面!$J$332:$AF$332=$A$3)*(封面!$H$334:$H$399=$A13)*封面!$J341:$AF341)</f>
        <v>0</v>
      </c>
      <c r="K13" s="19" t="e">
        <f t="shared" si="5"/>
        <v>#DIV/0!</v>
      </c>
      <c r="L13" s="54"/>
      <c r="M13" s="52">
        <f t="shared" si="9"/>
        <v>0</v>
      </c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75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75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81"/>
      <c r="BS13" s="82"/>
      <c r="BT13" s="82"/>
      <c r="BU13" s="82"/>
      <c r="BV13" s="82"/>
      <c r="BW13" s="82"/>
      <c r="BX13" s="82"/>
      <c r="BY13" s="82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75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75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75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75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101"/>
      <c r="FO13" s="101"/>
    </row>
    <row r="14" ht="15.95" customHeight="1" spans="1:171">
      <c r="A14" s="26" t="s">
        <v>500</v>
      </c>
      <c r="B14" s="18">
        <v>9</v>
      </c>
      <c r="C14" s="21">
        <f t="shared" si="6"/>
        <v>0</v>
      </c>
      <c r="D14" s="19">
        <f>SUMPRODUCT((封面!$J$187:$AF$187=$A$3)*(封面!$H$189:$H$261=$A14)*封面!$J197:$AF197)</f>
        <v>0</v>
      </c>
      <c r="E14" s="19" t="e">
        <f t="shared" si="3"/>
        <v>#DIV/0!</v>
      </c>
      <c r="F14" s="22">
        <f t="shared" si="7"/>
        <v>0</v>
      </c>
      <c r="G14" s="19">
        <f>SUMPRODUCT((封面!$J$263:$AF$263=$A$3)*(封面!$H$265:$H$330=$A14)*封面!$J273:$AF273)</f>
        <v>0</v>
      </c>
      <c r="H14" s="19" t="e">
        <f t="shared" si="4"/>
        <v>#DIV/0!</v>
      </c>
      <c r="I14" s="50">
        <f t="shared" si="8"/>
        <v>0</v>
      </c>
      <c r="J14" s="19">
        <f>SUMPRODUCT((封面!$J$332:$AF$332=$A$3)*(封面!$H$334:$H$399=$A14)*封面!$J342:$AF342)</f>
        <v>0</v>
      </c>
      <c r="K14" s="19" t="e">
        <f t="shared" si="5"/>
        <v>#DIV/0!</v>
      </c>
      <c r="L14" s="54"/>
      <c r="M14" s="52">
        <f t="shared" si="9"/>
        <v>0</v>
      </c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75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75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81"/>
      <c r="BS14" s="82"/>
      <c r="BT14" s="82"/>
      <c r="BU14" s="82"/>
      <c r="BV14" s="82"/>
      <c r="BW14" s="82"/>
      <c r="BX14" s="82"/>
      <c r="BY14" s="82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75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75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75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75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101"/>
      <c r="FO14" s="101"/>
    </row>
    <row r="15" ht="15.95" customHeight="1" spans="1:171">
      <c r="A15" s="23" t="s">
        <v>609</v>
      </c>
      <c r="B15" s="18">
        <v>10</v>
      </c>
      <c r="C15" s="21">
        <f t="shared" si="6"/>
        <v>175</v>
      </c>
      <c r="D15" s="19">
        <f>SUMPRODUCT((封面!$J$187:$AF$187=$A$3)*(封面!$H$189:$H$261=$A15)*封面!$J198:$AF198)</f>
        <v>180</v>
      </c>
      <c r="E15" s="19">
        <f t="shared" si="3"/>
        <v>-2.77777777777778</v>
      </c>
      <c r="F15" s="22">
        <f t="shared" si="7"/>
        <v>175</v>
      </c>
      <c r="G15" s="19">
        <f>SUMPRODUCT((封面!$J$263:$AF$263=$A$3)*(封面!$H$265:$H$330=$A15)*封面!$J274:$AF274)</f>
        <v>0</v>
      </c>
      <c r="H15" s="19" t="e">
        <f t="shared" si="4"/>
        <v>#DIV/0!</v>
      </c>
      <c r="I15" s="50">
        <f t="shared" si="8"/>
        <v>86</v>
      </c>
      <c r="J15" s="19">
        <f>SUMPRODUCT((封面!$J$332:$AF$332=$A$3)*(封面!$H$334:$H$399=$A15)*封面!$J343:$AF343)</f>
        <v>0</v>
      </c>
      <c r="K15" s="19" t="e">
        <f t="shared" si="5"/>
        <v>#DIV/0!</v>
      </c>
      <c r="L15" s="54"/>
      <c r="M15" s="52">
        <f t="shared" si="9"/>
        <v>0</v>
      </c>
      <c r="N15" s="57">
        <v>0</v>
      </c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75"/>
      <c r="AE15" s="57"/>
      <c r="AF15" s="57"/>
      <c r="AG15" s="57"/>
      <c r="AH15" s="57"/>
      <c r="AI15" s="57"/>
      <c r="AJ15" s="57"/>
      <c r="AK15" s="57"/>
      <c r="AL15" s="57">
        <v>175</v>
      </c>
      <c r="AM15" s="57">
        <v>175</v>
      </c>
      <c r="AN15" s="57">
        <v>86</v>
      </c>
      <c r="AO15" s="57"/>
      <c r="AP15" s="57"/>
      <c r="AQ15" s="57"/>
      <c r="AR15" s="57"/>
      <c r="AS15" s="57"/>
      <c r="AT15" s="57"/>
      <c r="AU15" s="57"/>
      <c r="AV15" s="57"/>
      <c r="AW15" s="57"/>
      <c r="AX15" s="75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81"/>
      <c r="BS15" s="82"/>
      <c r="BT15" s="82"/>
      <c r="BU15" s="82"/>
      <c r="BV15" s="82"/>
      <c r="BW15" s="82"/>
      <c r="BX15" s="82"/>
      <c r="BY15" s="82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75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75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75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75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101"/>
      <c r="FO15" s="101"/>
    </row>
    <row r="16" ht="15.95" customHeight="1" spans="1:171">
      <c r="A16" s="23" t="s">
        <v>610</v>
      </c>
      <c r="B16" s="18">
        <v>11</v>
      </c>
      <c r="C16" s="21">
        <f t="shared" si="6"/>
        <v>0</v>
      </c>
      <c r="D16" s="19">
        <f>SUMPRODUCT((封面!$J$187:$AF$187=$A$3)*(封面!$H$189:$H$261=$A16)*封面!$J199:$AF199)</f>
        <v>0</v>
      </c>
      <c r="E16" s="19" t="e">
        <f t="shared" si="3"/>
        <v>#DIV/0!</v>
      </c>
      <c r="F16" s="22">
        <f t="shared" si="7"/>
        <v>0</v>
      </c>
      <c r="G16" s="19">
        <f>SUMPRODUCT((封面!$J$263:$AF$263=$A$3)*(封面!$H$265:$H$330=$A16)*封面!$J275:$AF275)</f>
        <v>0</v>
      </c>
      <c r="H16" s="19" t="e">
        <f t="shared" si="4"/>
        <v>#DIV/0!</v>
      </c>
      <c r="I16" s="50">
        <f t="shared" si="8"/>
        <v>0</v>
      </c>
      <c r="J16" s="19">
        <f>SUMPRODUCT((封面!$J$332:$AF$332=$A$3)*(封面!$H$334:$H$399=$A16)*封面!$J344:$AF344)</f>
        <v>0</v>
      </c>
      <c r="K16" s="19" t="e">
        <f t="shared" si="5"/>
        <v>#DIV/0!</v>
      </c>
      <c r="L16" s="54"/>
      <c r="M16" s="52">
        <f t="shared" si="9"/>
        <v>0</v>
      </c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75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75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81"/>
      <c r="BS16" s="82"/>
      <c r="BT16" s="82"/>
      <c r="BU16" s="82"/>
      <c r="BV16" s="82"/>
      <c r="BW16" s="82"/>
      <c r="BX16" s="82"/>
      <c r="BY16" s="82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75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75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75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75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101"/>
      <c r="FO16" s="101"/>
    </row>
    <row r="17" ht="15.95" customHeight="1" spans="1:171">
      <c r="A17" s="26" t="s">
        <v>503</v>
      </c>
      <c r="B17" s="18">
        <v>12</v>
      </c>
      <c r="C17" s="21">
        <f t="shared" si="6"/>
        <v>0</v>
      </c>
      <c r="D17" s="19">
        <f>SUMPRODUCT((封面!$J$187:$AF$187=$A$3)*(封面!$H$189:$H$261=$A17)*封面!$J200:$AF200)</f>
        <v>0</v>
      </c>
      <c r="E17" s="19" t="e">
        <f t="shared" si="3"/>
        <v>#DIV/0!</v>
      </c>
      <c r="F17" s="22">
        <f t="shared" si="7"/>
        <v>0</v>
      </c>
      <c r="G17" s="19">
        <f>SUMPRODUCT((封面!$J$263:$AF$263=$A$3)*(封面!$H$265:$H$330=$A17)*封面!$J276:$AF276)</f>
        <v>0</v>
      </c>
      <c r="H17" s="19" t="e">
        <f t="shared" si="4"/>
        <v>#DIV/0!</v>
      </c>
      <c r="I17" s="50">
        <f t="shared" si="8"/>
        <v>0</v>
      </c>
      <c r="J17" s="19">
        <f>SUMPRODUCT((封面!$J$332:$AF$332=$A$3)*(封面!$H$334:$H$399=$A17)*封面!$J345:$AF345)</f>
        <v>0</v>
      </c>
      <c r="K17" s="19" t="e">
        <f t="shared" si="5"/>
        <v>#DIV/0!</v>
      </c>
      <c r="L17" s="54"/>
      <c r="M17" s="52">
        <f t="shared" si="9"/>
        <v>0</v>
      </c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82"/>
      <c r="BS17" s="82"/>
      <c r="BT17" s="82"/>
      <c r="BU17" s="82"/>
      <c r="BV17" s="82"/>
      <c r="BW17" s="82"/>
      <c r="BX17" s="82"/>
      <c r="BY17" s="82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75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75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101"/>
      <c r="FO17" s="101"/>
    </row>
    <row r="18" ht="15.95" customHeight="1" spans="1:171">
      <c r="A18" s="26" t="s">
        <v>504</v>
      </c>
      <c r="B18" s="18">
        <v>13</v>
      </c>
      <c r="C18" s="21">
        <f t="shared" si="6"/>
        <v>0</v>
      </c>
      <c r="D18" s="19">
        <f>SUMPRODUCT((封面!$J$187:$AF$187=$A$3)*(封面!$H$189:$H$261=$A18)*封面!$J201:$AF201)</f>
        <v>0</v>
      </c>
      <c r="E18" s="19" t="e">
        <f t="shared" si="3"/>
        <v>#DIV/0!</v>
      </c>
      <c r="F18" s="22">
        <f t="shared" si="7"/>
        <v>0</v>
      </c>
      <c r="G18" s="19">
        <f>SUMPRODUCT((封面!$J$263:$AF$263=$A$3)*(封面!$H$265:$H$330=$A18)*封面!$J277:$AF277)</f>
        <v>0</v>
      </c>
      <c r="H18" s="19" t="e">
        <f t="shared" si="4"/>
        <v>#DIV/0!</v>
      </c>
      <c r="I18" s="50">
        <f t="shared" si="8"/>
        <v>0</v>
      </c>
      <c r="J18" s="19">
        <f>SUMPRODUCT((封面!$J$332:$AF$332=$A$3)*(封面!$H$334:$H$399=$A18)*封面!$J346:$AF346)</f>
        <v>0</v>
      </c>
      <c r="K18" s="19" t="e">
        <f t="shared" si="5"/>
        <v>#DIV/0!</v>
      </c>
      <c r="L18" s="54"/>
      <c r="M18" s="52">
        <f t="shared" si="9"/>
        <v>0</v>
      </c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75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75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81"/>
      <c r="BS18" s="82"/>
      <c r="BT18" s="82"/>
      <c r="BU18" s="82"/>
      <c r="BV18" s="82"/>
      <c r="BW18" s="82"/>
      <c r="BX18" s="82"/>
      <c r="BY18" s="82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75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75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75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75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101"/>
      <c r="FO18" s="101"/>
    </row>
    <row r="19" ht="15.95" customHeight="1" spans="1:171">
      <c r="A19" s="23" t="s">
        <v>611</v>
      </c>
      <c r="B19" s="18">
        <v>14</v>
      </c>
      <c r="C19" s="21">
        <f t="shared" si="6"/>
        <v>0</v>
      </c>
      <c r="D19" s="19">
        <f>SUMPRODUCT((封面!$J$187:$AF$187=$A$3)*(封面!$H$189:$H$261=$A19)*封面!$J202:$AF202)</f>
        <v>0</v>
      </c>
      <c r="E19" s="19" t="e">
        <f t="shared" si="3"/>
        <v>#DIV/0!</v>
      </c>
      <c r="F19" s="22">
        <f t="shared" si="7"/>
        <v>0</v>
      </c>
      <c r="G19" s="19">
        <f>SUMPRODUCT((封面!$J$263:$AF$263=$A$3)*(封面!$H$265:$H$330=$A19)*封面!$J278:$AF278)</f>
        <v>0</v>
      </c>
      <c r="H19" s="19" t="e">
        <f t="shared" si="4"/>
        <v>#DIV/0!</v>
      </c>
      <c r="I19" s="50">
        <f t="shared" si="8"/>
        <v>0</v>
      </c>
      <c r="J19" s="19">
        <f>SUMPRODUCT((封面!$J$332:$AF$332=$A$3)*(封面!$H$334:$H$399=$A19)*封面!$J347:$AF347)</f>
        <v>0</v>
      </c>
      <c r="K19" s="19" t="e">
        <f t="shared" si="5"/>
        <v>#DIV/0!</v>
      </c>
      <c r="L19" s="54"/>
      <c r="M19" s="52">
        <f t="shared" si="9"/>
        <v>0</v>
      </c>
      <c r="N19" s="57"/>
      <c r="O19" s="57"/>
      <c r="P19" s="57">
        <v>0</v>
      </c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82"/>
      <c r="BS19" s="82"/>
      <c r="BT19" s="82"/>
      <c r="BU19" s="82"/>
      <c r="BV19" s="82"/>
      <c r="BW19" s="82"/>
      <c r="BX19" s="82"/>
      <c r="BY19" s="82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75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75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101"/>
      <c r="FO19" s="101"/>
    </row>
    <row r="20" ht="15.95" customHeight="1" spans="1:171">
      <c r="A20" s="23" t="s">
        <v>612</v>
      </c>
      <c r="B20" s="18">
        <v>15</v>
      </c>
      <c r="C20" s="21">
        <f t="shared" si="6"/>
        <v>0</v>
      </c>
      <c r="D20" s="19">
        <f>SUMPRODUCT((封面!$J$187:$AF$187=$A$3)*(封面!$H$189:$H$261=$A20)*封面!$J203:$AF203)</f>
        <v>0</v>
      </c>
      <c r="E20" s="19" t="e">
        <f t="shared" si="3"/>
        <v>#DIV/0!</v>
      </c>
      <c r="F20" s="22">
        <f t="shared" si="7"/>
        <v>0</v>
      </c>
      <c r="G20" s="19">
        <f>SUMPRODUCT((封面!$J$263:$AF$263=$A$3)*(封面!$H$265:$H$330=$A20)*封面!$J279:$AF279)</f>
        <v>0</v>
      </c>
      <c r="H20" s="19" t="e">
        <f t="shared" si="4"/>
        <v>#DIV/0!</v>
      </c>
      <c r="I20" s="50">
        <f t="shared" si="8"/>
        <v>0</v>
      </c>
      <c r="J20" s="19">
        <f>SUMPRODUCT((封面!$J$332:$AF$332=$A$3)*(封面!$H$334:$H$399=$A20)*封面!$J348:$AF348)</f>
        <v>0</v>
      </c>
      <c r="K20" s="19" t="e">
        <f t="shared" si="5"/>
        <v>#DIV/0!</v>
      </c>
      <c r="L20" s="54"/>
      <c r="M20" s="52">
        <f t="shared" si="9"/>
        <v>0</v>
      </c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82"/>
      <c r="BS20" s="82"/>
      <c r="BT20" s="82"/>
      <c r="BU20" s="82"/>
      <c r="BV20" s="82"/>
      <c r="BW20" s="82"/>
      <c r="BX20" s="82"/>
      <c r="BY20" s="82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75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75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101"/>
      <c r="FO20" s="101"/>
    </row>
    <row r="21" ht="15.95" customHeight="1" spans="1:171">
      <c r="A21" s="23" t="s">
        <v>613</v>
      </c>
      <c r="B21" s="18">
        <v>16</v>
      </c>
      <c r="C21" s="21">
        <f t="shared" si="6"/>
        <v>0</v>
      </c>
      <c r="D21" s="19">
        <f>SUMPRODUCT((封面!$J$187:$AF$187=$A$3)*(封面!$H$189:$H$261=$A21)*封面!$J204:$AF204)</f>
        <v>0</v>
      </c>
      <c r="E21" s="19" t="e">
        <f t="shared" si="3"/>
        <v>#DIV/0!</v>
      </c>
      <c r="F21" s="22">
        <f t="shared" si="7"/>
        <v>0</v>
      </c>
      <c r="G21" s="19">
        <f>SUMPRODUCT((封面!$J$263:$AF$263=$A$3)*(封面!$H$265:$H$330=$A21)*封面!$J280:$AF280)</f>
        <v>0</v>
      </c>
      <c r="H21" s="19" t="e">
        <f t="shared" si="4"/>
        <v>#DIV/0!</v>
      </c>
      <c r="I21" s="50">
        <f t="shared" si="8"/>
        <v>0</v>
      </c>
      <c r="J21" s="19">
        <f>SUMPRODUCT((封面!$J$332:$AF$332=$A$3)*(封面!$H$334:$H$399=$A21)*封面!$J349:$AF349)</f>
        <v>0</v>
      </c>
      <c r="K21" s="19" t="e">
        <f t="shared" si="5"/>
        <v>#DIV/0!</v>
      </c>
      <c r="L21" s="54"/>
      <c r="M21" s="52">
        <f t="shared" si="9"/>
        <v>0</v>
      </c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82"/>
      <c r="BS21" s="82"/>
      <c r="BT21" s="82"/>
      <c r="BU21" s="82"/>
      <c r="BV21" s="82"/>
      <c r="BW21" s="82"/>
      <c r="BX21" s="82"/>
      <c r="BY21" s="82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75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75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101"/>
      <c r="FO21" s="101"/>
    </row>
    <row r="22" ht="15.95" customHeight="1" spans="1:171">
      <c r="A22" s="23" t="s">
        <v>614</v>
      </c>
      <c r="B22" s="18">
        <v>17</v>
      </c>
      <c r="C22" s="21">
        <f t="shared" si="6"/>
        <v>0</v>
      </c>
      <c r="D22" s="19">
        <f>SUMPRODUCT((封面!$J$187:$AF$187=$A$3)*(封面!$H$189:$H$261=$A22)*封面!$J205:$AF205)</f>
        <v>0</v>
      </c>
      <c r="E22" s="19" t="e">
        <f t="shared" si="3"/>
        <v>#DIV/0!</v>
      </c>
      <c r="F22" s="22">
        <f t="shared" si="7"/>
        <v>0</v>
      </c>
      <c r="G22" s="19">
        <f>SUMPRODUCT((封面!$J$263:$AF$263=$A$3)*(封面!$H$265:$H$330=$A22)*封面!$J281:$AF281)</f>
        <v>0</v>
      </c>
      <c r="H22" s="19" t="e">
        <f t="shared" si="4"/>
        <v>#DIV/0!</v>
      </c>
      <c r="I22" s="50">
        <f t="shared" si="8"/>
        <v>0</v>
      </c>
      <c r="J22" s="19">
        <f>SUMPRODUCT((封面!$J$332:$AF$332=$A$3)*(封面!$H$334:$H$399=$A22)*封面!$J350:$AF350)</f>
        <v>0</v>
      </c>
      <c r="K22" s="19" t="e">
        <f t="shared" si="5"/>
        <v>#DIV/0!</v>
      </c>
      <c r="L22" s="54"/>
      <c r="M22" s="52">
        <f t="shared" si="9"/>
        <v>0</v>
      </c>
      <c r="N22" s="57"/>
      <c r="O22" s="57">
        <v>0</v>
      </c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82"/>
      <c r="BS22" s="82"/>
      <c r="BT22" s="82"/>
      <c r="BU22" s="82"/>
      <c r="BV22" s="82"/>
      <c r="BW22" s="82"/>
      <c r="BX22" s="82"/>
      <c r="BY22" s="82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75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75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101"/>
      <c r="FO22" s="101"/>
    </row>
    <row r="23" ht="15.95" customHeight="1" spans="1:171">
      <c r="A23" s="26" t="s">
        <v>509</v>
      </c>
      <c r="B23" s="18">
        <v>18</v>
      </c>
      <c r="C23" s="21">
        <f t="shared" si="6"/>
        <v>0</v>
      </c>
      <c r="D23" s="19">
        <f>SUMPRODUCT((封面!$J$187:$AF$187=$A$3)*(封面!$H$189:$H$261=$A23)*封面!$J206:$AF206)</f>
        <v>0</v>
      </c>
      <c r="E23" s="19" t="e">
        <f t="shared" si="3"/>
        <v>#DIV/0!</v>
      </c>
      <c r="F23" s="22">
        <f t="shared" si="7"/>
        <v>0</v>
      </c>
      <c r="G23" s="19">
        <f>SUMPRODUCT((封面!$J$263:$AF$263=$A$3)*(封面!$H$265:$H$330=$A23)*封面!$J282:$AF282)</f>
        <v>0</v>
      </c>
      <c r="H23" s="19" t="e">
        <f t="shared" si="4"/>
        <v>#DIV/0!</v>
      </c>
      <c r="I23" s="50">
        <f t="shared" si="8"/>
        <v>0</v>
      </c>
      <c r="J23" s="19">
        <f>SUMPRODUCT((封面!$J$332:$AF$332=$A$3)*(封面!$H$334:$H$399=$A23)*封面!$J351:$AF351)</f>
        <v>0</v>
      </c>
      <c r="K23" s="19" t="e">
        <f t="shared" si="5"/>
        <v>#DIV/0!</v>
      </c>
      <c r="L23" s="54"/>
      <c r="M23" s="52">
        <f t="shared" si="9"/>
        <v>0</v>
      </c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82"/>
      <c r="BS23" s="82"/>
      <c r="BT23" s="82"/>
      <c r="BU23" s="82"/>
      <c r="BV23" s="82"/>
      <c r="BW23" s="82"/>
      <c r="BX23" s="82"/>
      <c r="BY23" s="82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75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75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101"/>
      <c r="FO23" s="101"/>
    </row>
    <row r="24" ht="15.95" customHeight="1" spans="1:171">
      <c r="A24" s="23" t="s">
        <v>615</v>
      </c>
      <c r="B24" s="18">
        <v>19</v>
      </c>
      <c r="C24" s="21">
        <f t="shared" si="6"/>
        <v>0</v>
      </c>
      <c r="D24" s="19">
        <f>SUMPRODUCT((封面!$J$187:$AF$187=$A$3)*(封面!$H$189:$H$261=$A24)*封面!$J207:$AF207)</f>
        <v>0</v>
      </c>
      <c r="E24" s="19" t="e">
        <f t="shared" si="3"/>
        <v>#DIV/0!</v>
      </c>
      <c r="F24" s="22">
        <f t="shared" si="7"/>
        <v>0</v>
      </c>
      <c r="G24" s="19">
        <f>SUMPRODUCT((封面!$J$263:$AF$263=$A$3)*(封面!$H$265:$H$330=$A24)*封面!$J283:$AF283)</f>
        <v>0</v>
      </c>
      <c r="H24" s="19" t="e">
        <f t="shared" si="4"/>
        <v>#DIV/0!</v>
      </c>
      <c r="I24" s="50">
        <f t="shared" si="8"/>
        <v>0</v>
      </c>
      <c r="J24" s="19">
        <f>SUMPRODUCT((封面!$J$332:$AF$332=$A$3)*(封面!$H$334:$H$399=$A24)*封面!$J352:$AF352)</f>
        <v>0</v>
      </c>
      <c r="K24" s="19" t="e">
        <f t="shared" si="5"/>
        <v>#DIV/0!</v>
      </c>
      <c r="L24" s="54"/>
      <c r="M24" s="52">
        <f t="shared" si="9"/>
        <v>0</v>
      </c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82"/>
      <c r="BS24" s="82"/>
      <c r="BT24" s="82"/>
      <c r="BU24" s="82"/>
      <c r="BV24" s="82"/>
      <c r="BW24" s="82"/>
      <c r="BX24" s="82"/>
      <c r="BY24" s="82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75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75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101"/>
      <c r="FO24" s="101"/>
    </row>
    <row r="25" ht="15.95" customHeight="1" spans="1:171">
      <c r="A25" s="23" t="s">
        <v>616</v>
      </c>
      <c r="B25" s="18">
        <v>20</v>
      </c>
      <c r="C25" s="21">
        <f t="shared" si="6"/>
        <v>0</v>
      </c>
      <c r="D25" s="19">
        <f>SUMPRODUCT((封面!$J$187:$AF$187=$A$3)*(封面!$H$189:$H$261=$A25)*封面!$J208:$AF208)</f>
        <v>0</v>
      </c>
      <c r="E25" s="19" t="e">
        <f t="shared" si="3"/>
        <v>#DIV/0!</v>
      </c>
      <c r="F25" s="22">
        <f t="shared" si="7"/>
        <v>0</v>
      </c>
      <c r="G25" s="19">
        <f>SUMPRODUCT((封面!$J$263:$AF$263=$A$3)*(封面!$H$265:$H$330=$A25)*封面!$J284:$AF284)</f>
        <v>0</v>
      </c>
      <c r="H25" s="19" t="e">
        <f t="shared" si="4"/>
        <v>#DIV/0!</v>
      </c>
      <c r="I25" s="50">
        <f t="shared" si="8"/>
        <v>0</v>
      </c>
      <c r="J25" s="19">
        <f>SUMPRODUCT((封面!$J$332:$AF$332=$A$3)*(封面!$H$334:$H$399=$A25)*封面!$J353:$AF353)</f>
        <v>0</v>
      </c>
      <c r="K25" s="19" t="e">
        <f t="shared" si="5"/>
        <v>#DIV/0!</v>
      </c>
      <c r="L25" s="54"/>
      <c r="M25" s="52">
        <f t="shared" si="9"/>
        <v>0</v>
      </c>
      <c r="N25" s="57"/>
      <c r="O25" s="57"/>
      <c r="P25" s="57"/>
      <c r="Q25" s="57"/>
      <c r="R25" s="57"/>
      <c r="S25" s="57">
        <v>0</v>
      </c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82"/>
      <c r="BS25" s="82"/>
      <c r="BT25" s="82"/>
      <c r="BU25" s="82"/>
      <c r="BV25" s="82"/>
      <c r="BW25" s="82"/>
      <c r="BX25" s="82"/>
      <c r="BY25" s="82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75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75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101"/>
      <c r="FO25" s="101"/>
    </row>
    <row r="26" ht="15.95" customHeight="1" spans="1:171">
      <c r="A26" s="26" t="s">
        <v>512</v>
      </c>
      <c r="B26" s="18">
        <v>21</v>
      </c>
      <c r="C26" s="21">
        <f t="shared" si="6"/>
        <v>0</v>
      </c>
      <c r="D26" s="19">
        <f>SUMPRODUCT((封面!$J$187:$AF$187=$A$3)*(封面!$H$189:$H$261=$A26)*封面!$J209:$AF209)</f>
        <v>0</v>
      </c>
      <c r="E26" s="19" t="e">
        <f t="shared" si="3"/>
        <v>#DIV/0!</v>
      </c>
      <c r="F26" s="22">
        <f t="shared" si="7"/>
        <v>0</v>
      </c>
      <c r="G26" s="19">
        <f>SUMPRODUCT((封面!$J$263:$AF$263=$A$3)*(封面!$H$265:$H$330=$A26)*封面!$J285:$AF285)</f>
        <v>0</v>
      </c>
      <c r="H26" s="19" t="e">
        <f t="shared" si="4"/>
        <v>#DIV/0!</v>
      </c>
      <c r="I26" s="50">
        <f t="shared" si="8"/>
        <v>0</v>
      </c>
      <c r="J26" s="19">
        <f>SUMPRODUCT((封面!$J$332:$AF$332=$A$3)*(封面!$H$334:$H$399=$A26)*封面!$J354:$AF354)</f>
        <v>0</v>
      </c>
      <c r="K26" s="19" t="e">
        <f t="shared" si="5"/>
        <v>#DIV/0!</v>
      </c>
      <c r="L26" s="54"/>
      <c r="M26" s="52">
        <f t="shared" si="9"/>
        <v>0</v>
      </c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82"/>
      <c r="BS26" s="82"/>
      <c r="BT26" s="82"/>
      <c r="BU26" s="82"/>
      <c r="BV26" s="82"/>
      <c r="BW26" s="82"/>
      <c r="BX26" s="82"/>
      <c r="BY26" s="82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75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75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101"/>
      <c r="FO26" s="101"/>
    </row>
    <row r="27" ht="15.95" customHeight="1" spans="1:171">
      <c r="A27" s="26" t="s">
        <v>513</v>
      </c>
      <c r="B27" s="18">
        <v>22</v>
      </c>
      <c r="C27" s="21">
        <f t="shared" si="6"/>
        <v>0</v>
      </c>
      <c r="D27" s="19">
        <f>SUMPRODUCT((封面!$J$187:$AF$187=$A$3)*(封面!$H$189:$H$261=$A27)*封面!$J210:$AF210)</f>
        <v>0</v>
      </c>
      <c r="E27" s="19" t="e">
        <f t="shared" si="3"/>
        <v>#DIV/0!</v>
      </c>
      <c r="F27" s="22">
        <f t="shared" si="7"/>
        <v>0</v>
      </c>
      <c r="G27" s="19">
        <f>SUMPRODUCT((封面!$J$263:$AF$263=$A$3)*(封面!$H$265:$H$330=$A27)*封面!$J286:$AF286)</f>
        <v>0</v>
      </c>
      <c r="H27" s="19" t="e">
        <f t="shared" si="4"/>
        <v>#DIV/0!</v>
      </c>
      <c r="I27" s="50">
        <f t="shared" si="8"/>
        <v>0</v>
      </c>
      <c r="J27" s="19">
        <f>SUMPRODUCT((封面!$J$332:$AF$332=$A$3)*(封面!$H$334:$H$399=$A27)*封面!$J355:$AF355)</f>
        <v>0</v>
      </c>
      <c r="K27" s="19" t="e">
        <f t="shared" si="5"/>
        <v>#DIV/0!</v>
      </c>
      <c r="L27" s="54"/>
      <c r="M27" s="52">
        <f t="shared" si="9"/>
        <v>0</v>
      </c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82"/>
      <c r="BS27" s="82"/>
      <c r="BT27" s="82"/>
      <c r="BU27" s="82"/>
      <c r="BV27" s="82"/>
      <c r="BW27" s="82"/>
      <c r="BX27" s="82"/>
      <c r="BY27" s="82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75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75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101"/>
      <c r="FO27" s="101"/>
    </row>
    <row r="28" ht="15.95" customHeight="1" spans="1:171">
      <c r="A28" s="25" t="s">
        <v>514</v>
      </c>
      <c r="B28" s="18">
        <v>23</v>
      </c>
      <c r="C28" s="21">
        <f t="shared" si="6"/>
        <v>0</v>
      </c>
      <c r="D28" s="19">
        <f>SUMPRODUCT((封面!$J$187:$AF$187=$A$3)*(封面!$H$189:$H$261=$A28)*封面!$J211:$AF211)</f>
        <v>0</v>
      </c>
      <c r="E28" s="19" t="e">
        <f t="shared" si="3"/>
        <v>#DIV/0!</v>
      </c>
      <c r="F28" s="22">
        <f t="shared" si="7"/>
        <v>0</v>
      </c>
      <c r="G28" s="19">
        <f>SUMPRODUCT((封面!$J$263:$AF$263=$A$3)*(封面!$H$265:$H$330=$A28)*封面!$J287:$AF287)</f>
        <v>0</v>
      </c>
      <c r="H28" s="19" t="e">
        <f t="shared" si="4"/>
        <v>#DIV/0!</v>
      </c>
      <c r="I28" s="50">
        <f t="shared" si="8"/>
        <v>0</v>
      </c>
      <c r="J28" s="19">
        <f>SUMPRODUCT((封面!$J$332:$AF$332=$A$3)*(封面!$H$334:$H$399=$A28)*封面!$J356:$AF356)</f>
        <v>0</v>
      </c>
      <c r="K28" s="19" t="e">
        <f t="shared" si="5"/>
        <v>#DIV/0!</v>
      </c>
      <c r="L28" s="54"/>
      <c r="M28" s="52">
        <f t="shared" si="9"/>
        <v>0</v>
      </c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75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75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81"/>
      <c r="BS28" s="82"/>
      <c r="BT28" s="82"/>
      <c r="BU28" s="82"/>
      <c r="BV28" s="82"/>
      <c r="BW28" s="82"/>
      <c r="BX28" s="82"/>
      <c r="BY28" s="82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75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75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75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75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101"/>
      <c r="FO28" s="101"/>
    </row>
    <row r="29" ht="15.95" customHeight="1" spans="1:171">
      <c r="A29" s="23" t="s">
        <v>617</v>
      </c>
      <c r="B29" s="18">
        <v>24</v>
      </c>
      <c r="C29" s="21">
        <f t="shared" si="6"/>
        <v>0</v>
      </c>
      <c r="D29" s="19">
        <f>SUMPRODUCT((封面!$J$187:$AF$187=$A$3)*(封面!$H$189:$H$261=$A29)*封面!$J212:$AF212)</f>
        <v>0</v>
      </c>
      <c r="E29" s="19" t="e">
        <f t="shared" si="3"/>
        <v>#DIV/0!</v>
      </c>
      <c r="F29" s="22">
        <f t="shared" si="7"/>
        <v>0</v>
      </c>
      <c r="G29" s="19">
        <f>SUMPRODUCT((封面!$J$263:$AF$263=$A$3)*(封面!$H$265:$H$330=$A29)*封面!$J288:$AF288)</f>
        <v>0</v>
      </c>
      <c r="H29" s="19" t="e">
        <f t="shared" si="4"/>
        <v>#DIV/0!</v>
      </c>
      <c r="I29" s="50">
        <f t="shared" si="8"/>
        <v>0</v>
      </c>
      <c r="J29" s="19">
        <f>SUMPRODUCT((封面!$J$332:$AF$332=$A$3)*(封面!$H$334:$H$399=$A29)*封面!$J357:$AF357)</f>
        <v>0</v>
      </c>
      <c r="K29" s="19" t="e">
        <f t="shared" si="5"/>
        <v>#DIV/0!</v>
      </c>
      <c r="L29" s="54"/>
      <c r="M29" s="52">
        <f t="shared" si="9"/>
        <v>0</v>
      </c>
      <c r="N29" s="57"/>
      <c r="O29" s="57"/>
      <c r="P29" s="57"/>
      <c r="Q29" s="57">
        <v>0</v>
      </c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82"/>
      <c r="BS29" s="82"/>
      <c r="BT29" s="82"/>
      <c r="BU29" s="82"/>
      <c r="BV29" s="82"/>
      <c r="BW29" s="82"/>
      <c r="BX29" s="82"/>
      <c r="BY29" s="82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75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75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101"/>
      <c r="FO29" s="101"/>
    </row>
    <row r="30" ht="15.95" customHeight="1" spans="1:171">
      <c r="A30" s="23" t="s">
        <v>618</v>
      </c>
      <c r="B30" s="18">
        <v>25</v>
      </c>
      <c r="C30" s="21">
        <f t="shared" si="6"/>
        <v>0</v>
      </c>
      <c r="D30" s="19">
        <f>SUMPRODUCT((封面!$J$187:$AF$187=$A$3)*(封面!$H$189:$H$261=$A30)*封面!$J213:$AF213)</f>
        <v>0</v>
      </c>
      <c r="E30" s="19" t="e">
        <f t="shared" si="3"/>
        <v>#DIV/0!</v>
      </c>
      <c r="F30" s="22">
        <f t="shared" si="7"/>
        <v>0</v>
      </c>
      <c r="G30" s="19">
        <f>SUMPRODUCT((封面!$J$263:$AF$263=$A$3)*(封面!$H$265:$H$330=$A30)*封面!$J289:$AF289)</f>
        <v>0</v>
      </c>
      <c r="H30" s="19" t="e">
        <f t="shared" si="4"/>
        <v>#DIV/0!</v>
      </c>
      <c r="I30" s="50">
        <f t="shared" si="8"/>
        <v>0</v>
      </c>
      <c r="J30" s="19">
        <f>SUMPRODUCT((封面!$J$332:$AF$332=$A$3)*(封面!$H$334:$H$399=$A30)*封面!$J358:$AF358)</f>
        <v>0</v>
      </c>
      <c r="K30" s="19" t="e">
        <f t="shared" si="5"/>
        <v>#DIV/0!</v>
      </c>
      <c r="L30" s="54"/>
      <c r="M30" s="52">
        <f t="shared" si="9"/>
        <v>0</v>
      </c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82"/>
      <c r="BS30" s="82"/>
      <c r="BT30" s="82"/>
      <c r="BU30" s="82"/>
      <c r="BV30" s="82"/>
      <c r="BW30" s="82"/>
      <c r="BX30" s="82"/>
      <c r="BY30" s="82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75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75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101"/>
      <c r="FO30" s="101"/>
    </row>
    <row r="31" ht="15.95" customHeight="1" spans="1:171">
      <c r="A31" s="27" t="s">
        <v>619</v>
      </c>
      <c r="B31" s="18">
        <v>26</v>
      </c>
      <c r="C31" s="21">
        <f t="shared" si="6"/>
        <v>0</v>
      </c>
      <c r="D31" s="19">
        <f>SUMPRODUCT((封面!$J$187:$AF$187=$A$3)*(封面!$H$189:$H$261=$A31)*封面!$J214:$AF214)</f>
        <v>0</v>
      </c>
      <c r="E31" s="19" t="e">
        <f t="shared" si="3"/>
        <v>#DIV/0!</v>
      </c>
      <c r="F31" s="22">
        <f t="shared" si="7"/>
        <v>0</v>
      </c>
      <c r="G31" s="19">
        <f>SUMPRODUCT((封面!$J$263:$AF$263=$A$3)*(封面!$H$265:$H$330=$A31)*封面!$J290:$AF290)</f>
        <v>0</v>
      </c>
      <c r="H31" s="19" t="e">
        <f t="shared" si="4"/>
        <v>#DIV/0!</v>
      </c>
      <c r="I31" s="50">
        <f t="shared" si="8"/>
        <v>0</v>
      </c>
      <c r="J31" s="19">
        <f>SUMPRODUCT((封面!$J$332:$AF$332=$A$3)*(封面!$H$334:$H$399=$A31)*封面!$J359:$AF359)</f>
        <v>0</v>
      </c>
      <c r="K31" s="19" t="e">
        <f t="shared" si="5"/>
        <v>#DIV/0!</v>
      </c>
      <c r="L31" s="54"/>
      <c r="M31" s="52">
        <f t="shared" si="9"/>
        <v>0</v>
      </c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82"/>
      <c r="BS31" s="82"/>
      <c r="BT31" s="82"/>
      <c r="BU31" s="82"/>
      <c r="BV31" s="82"/>
      <c r="BW31" s="82"/>
      <c r="BX31" s="82"/>
      <c r="BY31" s="82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75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75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101"/>
      <c r="FO31" s="101"/>
    </row>
    <row r="32" ht="15.95" customHeight="1" spans="1:171">
      <c r="A32" s="28" t="s">
        <v>620</v>
      </c>
      <c r="B32" s="18">
        <v>27</v>
      </c>
      <c r="C32" s="21">
        <f t="shared" si="6"/>
        <v>0</v>
      </c>
      <c r="D32" s="19">
        <f>SUMPRODUCT((封面!$J$187:$AF$187=$A$3)*(封面!$H$189:$H$261=$A32)*封面!$J215:$AF215)</f>
        <v>0</v>
      </c>
      <c r="E32" s="19" t="e">
        <f t="shared" si="3"/>
        <v>#DIV/0!</v>
      </c>
      <c r="F32" s="22">
        <f t="shared" si="7"/>
        <v>0</v>
      </c>
      <c r="G32" s="19">
        <f>SUMPRODUCT((封面!$J$263:$AF$263=$A$3)*(封面!$H$265:$H$330=$A32)*封面!$J291:$AF291)</f>
        <v>0</v>
      </c>
      <c r="H32" s="19" t="e">
        <f t="shared" si="4"/>
        <v>#DIV/0!</v>
      </c>
      <c r="I32" s="50">
        <f t="shared" si="8"/>
        <v>0</v>
      </c>
      <c r="J32" s="19">
        <f>SUMPRODUCT((封面!$J$332:$AF$332=$A$3)*(封面!$H$334:$H$399=$A32)*封面!$J360:$AF360)</f>
        <v>0</v>
      </c>
      <c r="K32" s="19" t="e">
        <f t="shared" si="5"/>
        <v>#DIV/0!</v>
      </c>
      <c r="L32" s="54"/>
      <c r="M32" s="52">
        <f t="shared" si="9"/>
        <v>0</v>
      </c>
      <c r="N32" s="57"/>
      <c r="O32" s="57"/>
      <c r="P32" s="57"/>
      <c r="Q32" s="57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76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76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83"/>
      <c r="BS32" s="84"/>
      <c r="BT32" s="84"/>
      <c r="BU32" s="84"/>
      <c r="BV32" s="84"/>
      <c r="BW32" s="84"/>
      <c r="BX32" s="84"/>
      <c r="BY32" s="84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76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76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90"/>
      <c r="DS32" s="69"/>
      <c r="DT32" s="69"/>
      <c r="DU32" s="69"/>
      <c r="DV32" s="91"/>
      <c r="DW32" s="69"/>
      <c r="DX32" s="69"/>
      <c r="DY32" s="69"/>
      <c r="DZ32" s="95"/>
      <c r="EA32" s="69"/>
      <c r="EB32" s="69"/>
      <c r="EC32" s="69"/>
      <c r="ED32" s="91"/>
      <c r="EE32" s="69"/>
      <c r="EF32" s="69"/>
      <c r="EG32" s="69"/>
      <c r="EH32" s="91"/>
      <c r="EI32" s="69"/>
      <c r="EJ32" s="69"/>
      <c r="EK32" s="69"/>
      <c r="EL32" s="91"/>
      <c r="EM32" s="69"/>
      <c r="EN32" s="69"/>
      <c r="EO32" s="69"/>
      <c r="EP32" s="91"/>
      <c r="EQ32" s="69"/>
      <c r="ER32" s="69"/>
      <c r="ES32" s="69"/>
      <c r="ET32" s="95"/>
      <c r="EU32" s="69"/>
      <c r="EV32" s="69"/>
      <c r="EW32" s="69"/>
      <c r="EX32" s="91"/>
      <c r="EY32" s="69"/>
      <c r="EZ32" s="69"/>
      <c r="FA32" s="69"/>
      <c r="FB32" s="91"/>
      <c r="FC32" s="69"/>
      <c r="FD32" s="69"/>
      <c r="FE32" s="69"/>
      <c r="FF32" s="91"/>
      <c r="FG32" s="69"/>
      <c r="FH32" s="69"/>
      <c r="FI32" s="69"/>
      <c r="FJ32" s="98"/>
      <c r="FK32" s="69"/>
      <c r="FL32" s="69"/>
      <c r="FM32" s="69"/>
      <c r="FN32" s="101"/>
      <c r="FO32" s="101"/>
    </row>
    <row r="33" ht="15.95" customHeight="1" spans="1:171">
      <c r="A33" s="28" t="s">
        <v>621</v>
      </c>
      <c r="B33" s="18">
        <v>28</v>
      </c>
      <c r="C33" s="21">
        <f t="shared" si="6"/>
        <v>0</v>
      </c>
      <c r="D33" s="19">
        <f>SUMPRODUCT((封面!$J$187:$AF$187=$A$3)*(封面!$H$189:$H$261=$A33)*封面!$J216:$AF216)</f>
        <v>0</v>
      </c>
      <c r="E33" s="19" t="e">
        <f t="shared" si="3"/>
        <v>#DIV/0!</v>
      </c>
      <c r="F33" s="22">
        <f t="shared" si="7"/>
        <v>0</v>
      </c>
      <c r="G33" s="19">
        <f>SUMPRODUCT((封面!$J$263:$AF$263=$A$3)*(封面!$H$265:$H$330=$A33)*封面!$J292:$AF292)</f>
        <v>0</v>
      </c>
      <c r="H33" s="19" t="e">
        <f t="shared" si="4"/>
        <v>#DIV/0!</v>
      </c>
      <c r="I33" s="50">
        <f t="shared" si="8"/>
        <v>0</v>
      </c>
      <c r="J33" s="19">
        <f>SUMPRODUCT((封面!$J$332:$AF$332=$A$3)*(封面!$H$334:$H$399=$A33)*封面!$J361:$AF361)</f>
        <v>0</v>
      </c>
      <c r="K33" s="19" t="e">
        <f t="shared" si="5"/>
        <v>#DIV/0!</v>
      </c>
      <c r="L33" s="54"/>
      <c r="M33" s="52">
        <f t="shared" si="9"/>
        <v>0</v>
      </c>
      <c r="N33" s="57"/>
      <c r="O33" s="57">
        <v>0</v>
      </c>
      <c r="P33" s="57"/>
      <c r="Q33" s="57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84"/>
      <c r="BS33" s="84"/>
      <c r="BT33" s="84"/>
      <c r="BU33" s="84"/>
      <c r="BV33" s="84"/>
      <c r="BW33" s="84"/>
      <c r="BX33" s="84"/>
      <c r="BY33" s="84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92"/>
      <c r="DS33" s="69"/>
      <c r="DT33" s="69"/>
      <c r="DU33" s="69"/>
      <c r="DV33" s="93"/>
      <c r="DW33" s="69"/>
      <c r="DX33" s="69"/>
      <c r="DY33" s="69"/>
      <c r="DZ33" s="96"/>
      <c r="EA33" s="69"/>
      <c r="EB33" s="69"/>
      <c r="EC33" s="69"/>
      <c r="ED33" s="93"/>
      <c r="EE33" s="69"/>
      <c r="EF33" s="69"/>
      <c r="EG33" s="69"/>
      <c r="EH33" s="93"/>
      <c r="EI33" s="69"/>
      <c r="EJ33" s="69"/>
      <c r="EK33" s="69"/>
      <c r="EL33" s="93"/>
      <c r="EM33" s="69"/>
      <c r="EN33" s="69"/>
      <c r="EO33" s="69"/>
      <c r="EP33" s="93"/>
      <c r="EQ33" s="69"/>
      <c r="ER33" s="69"/>
      <c r="ES33" s="69"/>
      <c r="ET33" s="96"/>
      <c r="EU33" s="69"/>
      <c r="EV33" s="69"/>
      <c r="EW33" s="69"/>
      <c r="EX33" s="93"/>
      <c r="EY33" s="69"/>
      <c r="EZ33" s="69"/>
      <c r="FA33" s="69"/>
      <c r="FB33" s="93"/>
      <c r="FC33" s="69"/>
      <c r="FD33" s="69"/>
      <c r="FE33" s="69"/>
      <c r="FF33" s="93"/>
      <c r="FG33" s="69"/>
      <c r="FH33" s="69"/>
      <c r="FI33" s="69"/>
      <c r="FJ33" s="99"/>
      <c r="FK33" s="69"/>
      <c r="FL33" s="69"/>
      <c r="FM33" s="69"/>
      <c r="FN33" s="101"/>
      <c r="FO33" s="101"/>
    </row>
    <row r="34" ht="15.95" customHeight="1" spans="1:171">
      <c r="A34" s="29" t="s">
        <v>520</v>
      </c>
      <c r="B34" s="18">
        <v>29</v>
      </c>
      <c r="C34" s="21">
        <f t="shared" si="6"/>
        <v>0</v>
      </c>
      <c r="D34" s="19">
        <f>SUMPRODUCT((封面!$J$187:$AF$187=$A$3)*(封面!$H$189:$H$261=$A34)*封面!$J217:$AF217)</f>
        <v>0</v>
      </c>
      <c r="E34" s="19" t="e">
        <f t="shared" si="3"/>
        <v>#DIV/0!</v>
      </c>
      <c r="F34" s="22">
        <f t="shared" si="7"/>
        <v>0</v>
      </c>
      <c r="G34" s="19">
        <f>SUMPRODUCT((封面!$J$263:$AF$263=$A$3)*(封面!$H$265:$H$330=$A34)*封面!$J293:$AF293)</f>
        <v>0</v>
      </c>
      <c r="H34" s="19" t="e">
        <f t="shared" si="4"/>
        <v>#DIV/0!</v>
      </c>
      <c r="I34" s="50">
        <f t="shared" si="8"/>
        <v>0</v>
      </c>
      <c r="J34" s="19">
        <f>SUMPRODUCT((封面!$J$332:$AF$332=$A$3)*(封面!$H$334:$H$399=$A34)*封面!$J362:$AF362)</f>
        <v>0</v>
      </c>
      <c r="K34" s="19" t="e">
        <f t="shared" si="5"/>
        <v>#DIV/0!</v>
      </c>
      <c r="L34" s="54"/>
      <c r="M34" s="52">
        <f t="shared" si="9"/>
        <v>0</v>
      </c>
      <c r="N34" s="58"/>
      <c r="O34" s="58"/>
      <c r="P34" s="58"/>
      <c r="Q34" s="58"/>
      <c r="R34" s="70"/>
      <c r="S34" s="70">
        <v>0</v>
      </c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85"/>
      <c r="BS34" s="85"/>
      <c r="BT34" s="85"/>
      <c r="BU34" s="85"/>
      <c r="BV34" s="85"/>
      <c r="BW34" s="85"/>
      <c r="BX34" s="85"/>
      <c r="BY34" s="85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94"/>
      <c r="DS34" s="70"/>
      <c r="DT34" s="70"/>
      <c r="DU34" s="70"/>
      <c r="DV34" s="94"/>
      <c r="DW34" s="70"/>
      <c r="DX34" s="70"/>
      <c r="DY34" s="70"/>
      <c r="DZ34" s="97"/>
      <c r="EA34" s="70"/>
      <c r="EB34" s="70"/>
      <c r="EC34" s="70"/>
      <c r="ED34" s="94"/>
      <c r="EE34" s="70"/>
      <c r="EF34" s="70"/>
      <c r="EG34" s="70"/>
      <c r="EH34" s="94"/>
      <c r="EI34" s="70"/>
      <c r="EJ34" s="70"/>
      <c r="EK34" s="70"/>
      <c r="EL34" s="94"/>
      <c r="EM34" s="70"/>
      <c r="EN34" s="70"/>
      <c r="EO34" s="70"/>
      <c r="EP34" s="94"/>
      <c r="EQ34" s="70"/>
      <c r="ER34" s="70"/>
      <c r="ES34" s="70"/>
      <c r="ET34" s="97"/>
      <c r="EU34" s="70"/>
      <c r="EV34" s="70"/>
      <c r="EW34" s="70"/>
      <c r="EX34" s="94"/>
      <c r="EY34" s="70"/>
      <c r="EZ34" s="70"/>
      <c r="FA34" s="70"/>
      <c r="FB34" s="94"/>
      <c r="FC34" s="70"/>
      <c r="FD34" s="70"/>
      <c r="FE34" s="70"/>
      <c r="FF34" s="94"/>
      <c r="FG34" s="70"/>
      <c r="FH34" s="70"/>
      <c r="FI34" s="70"/>
      <c r="FJ34" s="100"/>
      <c r="FK34" s="70"/>
      <c r="FL34" s="70"/>
      <c r="FM34" s="70"/>
      <c r="FN34" s="101"/>
      <c r="FO34" s="101"/>
    </row>
    <row r="35" ht="18.75" customHeight="1" spans="1:171">
      <c r="A35" s="30" t="s">
        <v>521</v>
      </c>
      <c r="B35" s="18">
        <v>30</v>
      </c>
      <c r="C35" s="21">
        <f t="shared" si="6"/>
        <v>0</v>
      </c>
      <c r="D35" s="19">
        <f>SUMPRODUCT((封面!$J$187:$AF$187=$A$3)*(封面!$H$189:$H$261=$A35)*封面!$J218:$AF218)</f>
        <v>0</v>
      </c>
      <c r="E35" s="19" t="e">
        <f t="shared" si="3"/>
        <v>#DIV/0!</v>
      </c>
      <c r="F35" s="22">
        <f t="shared" si="7"/>
        <v>0</v>
      </c>
      <c r="G35" s="19">
        <f>SUMPRODUCT((封面!$J$263:$AF$263=$A$3)*(封面!$H$265:$H$330=$A35)*封面!$J294:$AF294)</f>
        <v>0</v>
      </c>
      <c r="H35" s="19" t="e">
        <f t="shared" si="4"/>
        <v>#DIV/0!</v>
      </c>
      <c r="I35" s="50">
        <f t="shared" si="8"/>
        <v>0</v>
      </c>
      <c r="J35" s="19">
        <f>SUMPRODUCT((封面!$J$332:$AF$332=$A$3)*(封面!$H$334:$H$399=$A35)*封面!$J363:$AF363)</f>
        <v>0</v>
      </c>
      <c r="K35" s="19" t="e">
        <f t="shared" si="5"/>
        <v>#DIV/0!</v>
      </c>
      <c r="L35" s="54"/>
      <c r="M35" s="52">
        <f t="shared" si="9"/>
        <v>0</v>
      </c>
      <c r="N35" s="59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86"/>
      <c r="BS35" s="86"/>
      <c r="BT35" s="86"/>
      <c r="BU35" s="86"/>
      <c r="BV35" s="86"/>
      <c r="BW35" s="86"/>
      <c r="BX35" s="86"/>
      <c r="BY35" s="86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101"/>
      <c r="FO35" s="101"/>
    </row>
    <row r="36" ht="15.75" spans="1:171">
      <c r="A36" s="31" t="s">
        <v>622</v>
      </c>
      <c r="B36" s="18">
        <v>31</v>
      </c>
      <c r="C36" s="21">
        <f t="shared" si="6"/>
        <v>0</v>
      </c>
      <c r="D36" s="19">
        <f>SUMPRODUCT((封面!$J$187:$AF$187=$A$3)*(封面!$H$189:$H$261=$A36)*封面!$J219:$AF219)</f>
        <v>0</v>
      </c>
      <c r="E36" s="19" t="e">
        <f t="shared" si="3"/>
        <v>#DIV/0!</v>
      </c>
      <c r="F36" s="22">
        <f t="shared" si="7"/>
        <v>0</v>
      </c>
      <c r="G36" s="19">
        <f>SUMPRODUCT((封面!$J$263:$AF$263=$A$3)*(封面!$H$265:$H$330=$A36)*封面!$J295:$AF295)</f>
        <v>0</v>
      </c>
      <c r="H36" s="19" t="e">
        <f t="shared" si="4"/>
        <v>#DIV/0!</v>
      </c>
      <c r="I36" s="50">
        <f t="shared" si="8"/>
        <v>0</v>
      </c>
      <c r="J36" s="19">
        <f>SUMPRODUCT((封面!$J$332:$AF$332=$A$3)*(封面!$H$334:$H$399=$A36)*封面!$J364:$AF364)</f>
        <v>0</v>
      </c>
      <c r="K36" s="19" t="e">
        <f t="shared" si="5"/>
        <v>#DIV/0!</v>
      </c>
      <c r="L36" s="54"/>
      <c r="M36" s="52">
        <f t="shared" si="9"/>
        <v>0</v>
      </c>
      <c r="N36" s="59"/>
      <c r="O36" s="60"/>
      <c r="P36" s="60">
        <v>0</v>
      </c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86"/>
      <c r="BS36" s="86"/>
      <c r="BT36" s="86"/>
      <c r="BU36" s="86"/>
      <c r="BV36" s="86"/>
      <c r="BW36" s="86"/>
      <c r="BX36" s="86"/>
      <c r="BY36" s="86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101"/>
      <c r="FO36" s="101"/>
    </row>
    <row r="37" ht="15.75" spans="1:169">
      <c r="A37" s="32" t="s">
        <v>623</v>
      </c>
      <c r="B37" s="18">
        <v>32</v>
      </c>
      <c r="C37" s="21">
        <f t="shared" si="6"/>
        <v>0</v>
      </c>
      <c r="D37" s="19">
        <f>SUMPRODUCT((封面!$J$187:$AF$187=$A$3)*(封面!$H$189:$H$261=$A37)*封面!$J220:$AF220)</f>
        <v>0</v>
      </c>
      <c r="E37" s="19" t="e">
        <f t="shared" si="3"/>
        <v>#DIV/0!</v>
      </c>
      <c r="F37" s="22">
        <f t="shared" si="7"/>
        <v>0</v>
      </c>
      <c r="G37" s="19">
        <f>SUMPRODUCT((封面!$J$263:$AF$263=$A$3)*(封面!$H$265:$H$330=$A37)*封面!$J296:$AF296)</f>
        <v>0</v>
      </c>
      <c r="H37" s="19" t="e">
        <f t="shared" si="4"/>
        <v>#DIV/0!</v>
      </c>
      <c r="I37" s="50">
        <f t="shared" si="8"/>
        <v>0</v>
      </c>
      <c r="J37" s="19">
        <f>SUMPRODUCT((封面!$J$332:$AF$332=$A$3)*(封面!$H$334:$H$399=$A37)*封面!$J365:$AF365)</f>
        <v>0</v>
      </c>
      <c r="K37" s="19" t="e">
        <f t="shared" si="5"/>
        <v>#DIV/0!</v>
      </c>
      <c r="L37" s="54"/>
      <c r="M37" s="52">
        <f t="shared" si="9"/>
        <v>0</v>
      </c>
      <c r="N37" s="59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86"/>
      <c r="BS37" s="86"/>
      <c r="BT37" s="86"/>
      <c r="BU37" s="86"/>
      <c r="BV37" s="86"/>
      <c r="BW37" s="86"/>
      <c r="BX37" s="86"/>
      <c r="BY37" s="86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</row>
    <row r="38" ht="15.75" spans="1:169">
      <c r="A38" s="32" t="s">
        <v>624</v>
      </c>
      <c r="B38" s="18">
        <v>33</v>
      </c>
      <c r="C38" s="21">
        <f t="shared" si="6"/>
        <v>0</v>
      </c>
      <c r="D38" s="19">
        <f>SUMPRODUCT((封面!$J$187:$AF$187=$A$3)*(封面!$H$189:$H$261=$A38)*封面!$J221:$AF221)</f>
        <v>0</v>
      </c>
      <c r="E38" s="19" t="e">
        <f t="shared" si="3"/>
        <v>#DIV/0!</v>
      </c>
      <c r="F38" s="22">
        <f t="shared" si="7"/>
        <v>0</v>
      </c>
      <c r="G38" s="19">
        <f>SUMPRODUCT((封面!$J$263:$AF$263=$A$3)*(封面!$H$265:$H$330=$A38)*封面!$J297:$AF297)</f>
        <v>0</v>
      </c>
      <c r="H38" s="19" t="e">
        <f t="shared" si="4"/>
        <v>#DIV/0!</v>
      </c>
      <c r="I38" s="50">
        <f t="shared" si="8"/>
        <v>0</v>
      </c>
      <c r="J38" s="19">
        <f>SUMPRODUCT((封面!$J$332:$AF$332=$A$3)*(封面!$H$334:$H$399=$A38)*封面!$J366:$AF366)</f>
        <v>0</v>
      </c>
      <c r="K38" s="19" t="e">
        <f t="shared" si="5"/>
        <v>#DIV/0!</v>
      </c>
      <c r="L38" s="54"/>
      <c r="M38" s="52">
        <f t="shared" si="9"/>
        <v>0</v>
      </c>
      <c r="N38" s="59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86"/>
      <c r="BS38" s="86"/>
      <c r="BT38" s="86"/>
      <c r="BU38" s="86"/>
      <c r="BV38" s="86"/>
      <c r="BW38" s="86"/>
      <c r="BX38" s="86"/>
      <c r="BY38" s="86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</row>
    <row r="39" ht="15.75" spans="1:169">
      <c r="A39" s="32" t="s">
        <v>625</v>
      </c>
      <c r="B39" s="18">
        <v>34</v>
      </c>
      <c r="C39" s="21">
        <f t="shared" si="6"/>
        <v>0</v>
      </c>
      <c r="D39" s="19">
        <f>SUMPRODUCT((封面!$J$187:$AF$187=$A$3)*(封面!$H$189:$H$261=$A39)*封面!$J222:$AF222)</f>
        <v>0</v>
      </c>
      <c r="E39" s="19" t="e">
        <f t="shared" si="3"/>
        <v>#DIV/0!</v>
      </c>
      <c r="F39" s="22">
        <f t="shared" si="7"/>
        <v>0</v>
      </c>
      <c r="G39" s="19">
        <f>SUMPRODUCT((封面!$J$263:$AF$263=$A$3)*(封面!$H$265:$H$330=$A39)*封面!$J298:$AF298)</f>
        <v>0</v>
      </c>
      <c r="H39" s="19" t="e">
        <f t="shared" si="4"/>
        <v>#DIV/0!</v>
      </c>
      <c r="I39" s="50">
        <f t="shared" si="8"/>
        <v>0</v>
      </c>
      <c r="J39" s="19">
        <f>SUMPRODUCT((封面!$J$332:$AF$332=$A$3)*(封面!$H$334:$H$399=$A39)*封面!$J367:$AF367)</f>
        <v>0</v>
      </c>
      <c r="K39" s="19" t="e">
        <f t="shared" si="5"/>
        <v>#DIV/0!</v>
      </c>
      <c r="L39" s="54"/>
      <c r="M39" s="52">
        <f t="shared" si="9"/>
        <v>0</v>
      </c>
      <c r="N39" s="59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86"/>
      <c r="BS39" s="86"/>
      <c r="BT39" s="86"/>
      <c r="BU39" s="86"/>
      <c r="BV39" s="86"/>
      <c r="BW39" s="86"/>
      <c r="BX39" s="86"/>
      <c r="BY39" s="86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</row>
    <row r="40" ht="15.75" spans="1:169">
      <c r="A40" s="32" t="s">
        <v>626</v>
      </c>
      <c r="B40" s="18">
        <v>35</v>
      </c>
      <c r="C40" s="21">
        <f t="shared" si="6"/>
        <v>0</v>
      </c>
      <c r="D40" s="19">
        <f>SUMPRODUCT((封面!$J$187:$AF$187=$A$3)*(封面!$H$189:$H$261=$A40)*封面!$J223:$AF223)</f>
        <v>0</v>
      </c>
      <c r="E40" s="19" t="e">
        <f t="shared" si="3"/>
        <v>#DIV/0!</v>
      </c>
      <c r="F40" s="22">
        <f t="shared" si="7"/>
        <v>0</v>
      </c>
      <c r="G40" s="19">
        <f>SUMPRODUCT((封面!$J$263:$AF$263=$A$3)*(封面!$H$265:$H$330=$A40)*封面!$J299:$AF299)</f>
        <v>0</v>
      </c>
      <c r="H40" s="19" t="e">
        <f t="shared" si="4"/>
        <v>#DIV/0!</v>
      </c>
      <c r="I40" s="50">
        <f t="shared" si="8"/>
        <v>0</v>
      </c>
      <c r="J40" s="19">
        <f>SUMPRODUCT((封面!$J$332:$AF$332=$A$3)*(封面!$H$334:$H$399=$A40)*封面!$J368:$AF368)</f>
        <v>0</v>
      </c>
      <c r="K40" s="19" t="e">
        <f t="shared" si="5"/>
        <v>#DIV/0!</v>
      </c>
      <c r="L40" s="54"/>
      <c r="M40" s="52">
        <f t="shared" si="9"/>
        <v>0</v>
      </c>
      <c r="N40" s="59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86"/>
      <c r="BS40" s="86"/>
      <c r="BT40" s="86"/>
      <c r="BU40" s="86"/>
      <c r="BV40" s="86"/>
      <c r="BW40" s="86"/>
      <c r="BX40" s="86"/>
      <c r="BY40" s="86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60"/>
      <c r="FI40" s="60"/>
      <c r="FJ40" s="60"/>
      <c r="FK40" s="60"/>
      <c r="FL40" s="60"/>
      <c r="FM40" s="60"/>
    </row>
    <row r="41" ht="15.75" spans="1:169">
      <c r="A41" s="32" t="s">
        <v>627</v>
      </c>
      <c r="B41" s="18">
        <v>36</v>
      </c>
      <c r="C41" s="21">
        <f t="shared" si="6"/>
        <v>0</v>
      </c>
      <c r="D41" s="19">
        <f>SUMPRODUCT((封面!$J$187:$AF$187=$A$3)*(封面!$H$189:$H$261=$A41)*封面!$J224:$AF224)</f>
        <v>0</v>
      </c>
      <c r="E41" s="19" t="e">
        <f t="shared" si="3"/>
        <v>#DIV/0!</v>
      </c>
      <c r="F41" s="22">
        <f t="shared" si="7"/>
        <v>0</v>
      </c>
      <c r="G41" s="19">
        <f>SUMPRODUCT((封面!$J$263:$AF$263=$A$3)*(封面!$H$265:$H$330=$A41)*封面!$J300:$AF300)</f>
        <v>0</v>
      </c>
      <c r="H41" s="19" t="e">
        <f t="shared" si="4"/>
        <v>#DIV/0!</v>
      </c>
      <c r="I41" s="50">
        <f t="shared" si="8"/>
        <v>0</v>
      </c>
      <c r="J41" s="19">
        <f>SUMPRODUCT((封面!$J$332:$AF$332=$A$3)*(封面!$H$334:$H$399=$A41)*封面!$J369:$AF369)</f>
        <v>0</v>
      </c>
      <c r="K41" s="19" t="e">
        <f t="shared" si="5"/>
        <v>#DIV/0!</v>
      </c>
      <c r="L41" s="54"/>
      <c r="M41" s="52">
        <f t="shared" si="9"/>
        <v>0</v>
      </c>
      <c r="N41" s="59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86"/>
      <c r="BS41" s="86"/>
      <c r="BT41" s="86"/>
      <c r="BU41" s="86"/>
      <c r="BV41" s="86"/>
      <c r="BW41" s="86"/>
      <c r="BX41" s="86"/>
      <c r="BY41" s="86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</row>
    <row r="42" ht="15.75" spans="1:169">
      <c r="A42" s="32" t="s">
        <v>628</v>
      </c>
      <c r="B42" s="18">
        <v>37</v>
      </c>
      <c r="C42" s="21">
        <f t="shared" si="6"/>
        <v>0</v>
      </c>
      <c r="D42" s="19">
        <f>SUMPRODUCT((封面!$J$187:$AF$187=$A$3)*(封面!$H$189:$H$261=$A42)*封面!$J225:$AF225)</f>
        <v>0</v>
      </c>
      <c r="E42" s="19" t="e">
        <f t="shared" si="3"/>
        <v>#DIV/0!</v>
      </c>
      <c r="F42" s="22">
        <f t="shared" si="7"/>
        <v>0</v>
      </c>
      <c r="G42" s="19">
        <f>SUMPRODUCT((封面!$J$263:$AF$263=$A$3)*(封面!$H$265:$H$330=$A42)*封面!$J301:$AF301)</f>
        <v>0</v>
      </c>
      <c r="H42" s="19" t="e">
        <f t="shared" si="4"/>
        <v>#DIV/0!</v>
      </c>
      <c r="I42" s="50">
        <f t="shared" si="8"/>
        <v>0</v>
      </c>
      <c r="J42" s="19">
        <f>SUMPRODUCT((封面!$J$332:$AF$332=$A$3)*(封面!$H$334:$H$399=$A42)*封面!$J370:$AF370)</f>
        <v>0</v>
      </c>
      <c r="K42" s="19" t="e">
        <f t="shared" si="5"/>
        <v>#DIV/0!</v>
      </c>
      <c r="L42" s="54"/>
      <c r="M42" s="52">
        <f t="shared" si="9"/>
        <v>0</v>
      </c>
      <c r="N42" s="59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86"/>
      <c r="BS42" s="86"/>
      <c r="BT42" s="86"/>
      <c r="BU42" s="86"/>
      <c r="BV42" s="86"/>
      <c r="BW42" s="86"/>
      <c r="BX42" s="86"/>
      <c r="BY42" s="86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</row>
    <row r="43" ht="15.75" spans="1:169">
      <c r="A43" s="32" t="s">
        <v>629</v>
      </c>
      <c r="B43" s="18">
        <v>38</v>
      </c>
      <c r="C43" s="21">
        <f t="shared" si="6"/>
        <v>0</v>
      </c>
      <c r="D43" s="19">
        <f>SUMPRODUCT((封面!$J$187:$AF$187=$A$3)*(封面!$H$189:$H$261=$A43)*封面!$J226:$AF226)</f>
        <v>0</v>
      </c>
      <c r="E43" s="19" t="e">
        <f t="shared" si="3"/>
        <v>#DIV/0!</v>
      </c>
      <c r="F43" s="22">
        <f t="shared" si="7"/>
        <v>0</v>
      </c>
      <c r="G43" s="19">
        <f>SUMPRODUCT((封面!$J$263:$AF$263=$A$3)*(封面!$H$265:$H$330=$A43)*封面!$J302:$AF302)</f>
        <v>0</v>
      </c>
      <c r="H43" s="19" t="e">
        <f t="shared" si="4"/>
        <v>#DIV/0!</v>
      </c>
      <c r="I43" s="50">
        <f t="shared" si="8"/>
        <v>0</v>
      </c>
      <c r="J43" s="19">
        <f>SUMPRODUCT((封面!$J$332:$AF$332=$A$3)*(封面!$H$334:$H$399=$A43)*封面!$J371:$AF371)</f>
        <v>0</v>
      </c>
      <c r="K43" s="19" t="e">
        <f t="shared" si="5"/>
        <v>#DIV/0!</v>
      </c>
      <c r="L43" s="54"/>
      <c r="M43" s="52">
        <f t="shared" si="9"/>
        <v>0</v>
      </c>
      <c r="N43" s="59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86"/>
      <c r="BS43" s="86"/>
      <c r="BT43" s="86"/>
      <c r="BU43" s="86"/>
      <c r="BV43" s="86"/>
      <c r="BW43" s="86"/>
      <c r="BX43" s="86"/>
      <c r="BY43" s="86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/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  <c r="FC43" s="60"/>
      <c r="FD43" s="60"/>
      <c r="FE43" s="60"/>
      <c r="FF43" s="60"/>
      <c r="FG43" s="60"/>
      <c r="FH43" s="60"/>
      <c r="FI43" s="60"/>
      <c r="FJ43" s="60"/>
      <c r="FK43" s="60"/>
      <c r="FL43" s="60"/>
      <c r="FM43" s="60"/>
    </row>
    <row r="44" ht="15.75" spans="1:169">
      <c r="A44" s="32" t="s">
        <v>630</v>
      </c>
      <c r="B44" s="18">
        <v>39</v>
      </c>
      <c r="C44" s="21">
        <f t="shared" si="6"/>
        <v>0</v>
      </c>
      <c r="D44" s="19">
        <f>SUMPRODUCT((封面!$J$187:$AF$187=$A$3)*(封面!$H$189:$H$261=$A44)*封面!$J227:$AF227)</f>
        <v>0</v>
      </c>
      <c r="E44" s="19" t="e">
        <f t="shared" si="3"/>
        <v>#DIV/0!</v>
      </c>
      <c r="F44" s="22">
        <f t="shared" si="7"/>
        <v>0</v>
      </c>
      <c r="G44" s="19">
        <f>SUMPRODUCT((封面!$J$263:$AF$263=$A$3)*(封面!$H$265:$H$330=$A44)*封面!$J303:$AF303)</f>
        <v>0</v>
      </c>
      <c r="H44" s="19" t="e">
        <f t="shared" si="4"/>
        <v>#DIV/0!</v>
      </c>
      <c r="I44" s="50">
        <f t="shared" si="8"/>
        <v>0</v>
      </c>
      <c r="J44" s="19">
        <f>SUMPRODUCT((封面!$J$332:$AF$332=$A$3)*(封面!$H$334:$H$399=$A44)*封面!$J372:$AF372)</f>
        <v>0</v>
      </c>
      <c r="K44" s="19" t="e">
        <f t="shared" si="5"/>
        <v>#DIV/0!</v>
      </c>
      <c r="L44" s="54"/>
      <c r="M44" s="52">
        <f t="shared" si="9"/>
        <v>0</v>
      </c>
      <c r="N44" s="59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86"/>
      <c r="BS44" s="86"/>
      <c r="BT44" s="86"/>
      <c r="BU44" s="86"/>
      <c r="BV44" s="86"/>
      <c r="BW44" s="86"/>
      <c r="BX44" s="86"/>
      <c r="BY44" s="86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60"/>
      <c r="EE44" s="60"/>
      <c r="EF44" s="60"/>
      <c r="EG44" s="60"/>
      <c r="EH44" s="60"/>
      <c r="EI44" s="60"/>
      <c r="EJ44" s="60"/>
      <c r="EK44" s="60"/>
      <c r="EL44" s="60"/>
      <c r="EM44" s="60"/>
      <c r="EN44" s="60"/>
      <c r="EO44" s="60"/>
      <c r="EP44" s="60"/>
      <c r="EQ44" s="60"/>
      <c r="ER44" s="60"/>
      <c r="ES44" s="60"/>
      <c r="ET44" s="60"/>
      <c r="EU44" s="60"/>
      <c r="EV44" s="60"/>
      <c r="EW44" s="60"/>
      <c r="EX44" s="60"/>
      <c r="EY44" s="60"/>
      <c r="EZ44" s="60"/>
      <c r="FA44" s="60"/>
      <c r="FB44" s="60"/>
      <c r="FC44" s="60"/>
      <c r="FD44" s="60"/>
      <c r="FE44" s="60"/>
      <c r="FF44" s="60"/>
      <c r="FG44" s="60"/>
      <c r="FH44" s="60"/>
      <c r="FI44" s="60"/>
      <c r="FJ44" s="60"/>
      <c r="FK44" s="60"/>
      <c r="FL44" s="60"/>
      <c r="FM44" s="60"/>
    </row>
    <row r="45" ht="15.75" spans="1:169">
      <c r="A45" s="32" t="s">
        <v>631</v>
      </c>
      <c r="B45" s="18">
        <v>40</v>
      </c>
      <c r="C45" s="21">
        <f t="shared" si="6"/>
        <v>0</v>
      </c>
      <c r="D45" s="19">
        <f>SUMPRODUCT((封面!$J$187:$AF$187=$A$3)*(封面!$H$189:$H$261=$A45)*封面!$J228:$AF228)</f>
        <v>0</v>
      </c>
      <c r="E45" s="19" t="e">
        <f t="shared" si="3"/>
        <v>#DIV/0!</v>
      </c>
      <c r="F45" s="22">
        <f t="shared" si="7"/>
        <v>0</v>
      </c>
      <c r="G45" s="19">
        <f>SUMPRODUCT((封面!$J$263:$AF$263=$A$3)*(封面!$H$265:$H$330=$A45)*封面!$J304:$AF304)</f>
        <v>0</v>
      </c>
      <c r="H45" s="19" t="e">
        <f t="shared" si="4"/>
        <v>#DIV/0!</v>
      </c>
      <c r="I45" s="50">
        <f t="shared" si="8"/>
        <v>0</v>
      </c>
      <c r="J45" s="19">
        <f>SUMPRODUCT((封面!$J$332:$AF$332=$A$3)*(封面!$H$334:$H$399=$A45)*封面!$J373:$AF373)</f>
        <v>0</v>
      </c>
      <c r="K45" s="19" t="e">
        <f t="shared" si="5"/>
        <v>#DIV/0!</v>
      </c>
      <c r="L45" s="54"/>
      <c r="M45" s="52">
        <f t="shared" si="9"/>
        <v>0</v>
      </c>
      <c r="N45" s="59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86"/>
      <c r="BS45" s="86"/>
      <c r="BT45" s="86"/>
      <c r="BU45" s="86"/>
      <c r="BV45" s="86"/>
      <c r="BW45" s="86"/>
      <c r="BX45" s="86"/>
      <c r="BY45" s="86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60"/>
      <c r="EO45" s="60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60"/>
      <c r="FC45" s="60"/>
      <c r="FD45" s="60"/>
      <c r="FE45" s="60"/>
      <c r="FF45" s="60"/>
      <c r="FG45" s="60"/>
      <c r="FH45" s="60"/>
      <c r="FI45" s="60"/>
      <c r="FJ45" s="60"/>
      <c r="FK45" s="60"/>
      <c r="FL45" s="60"/>
      <c r="FM45" s="60"/>
    </row>
    <row r="46" ht="15.75" spans="1:169">
      <c r="A46" s="32" t="s">
        <v>632</v>
      </c>
      <c r="B46" s="18">
        <v>41</v>
      </c>
      <c r="C46" s="21">
        <f t="shared" si="6"/>
        <v>0</v>
      </c>
      <c r="D46" s="19">
        <f>SUMPRODUCT((封面!$J$187:$AF$187=$A$3)*(封面!$H$189:$H$261=$A46)*封面!$J229:$AF229)</f>
        <v>0</v>
      </c>
      <c r="E46" s="19" t="e">
        <f t="shared" si="3"/>
        <v>#DIV/0!</v>
      </c>
      <c r="F46" s="22">
        <f t="shared" si="7"/>
        <v>0</v>
      </c>
      <c r="G46" s="19">
        <f>SUMPRODUCT((封面!$J$263:$AF$263=$A$3)*(封面!$H$265:$H$330=$A46)*封面!$J305:$AF305)</f>
        <v>0</v>
      </c>
      <c r="H46" s="19" t="e">
        <f t="shared" si="4"/>
        <v>#DIV/0!</v>
      </c>
      <c r="I46" s="50">
        <f t="shared" si="8"/>
        <v>0</v>
      </c>
      <c r="J46" s="19">
        <f>SUMPRODUCT((封面!$J$332:$AF$332=$A$3)*(封面!$H$334:$H$399=$A46)*封面!$J374:$AF374)</f>
        <v>0</v>
      </c>
      <c r="K46" s="19" t="e">
        <f t="shared" si="5"/>
        <v>#DIV/0!</v>
      </c>
      <c r="L46" s="54"/>
      <c r="M46" s="52">
        <f t="shared" si="9"/>
        <v>0</v>
      </c>
      <c r="N46" s="59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86"/>
      <c r="BS46" s="86"/>
      <c r="BT46" s="86"/>
      <c r="BU46" s="86"/>
      <c r="BV46" s="86"/>
      <c r="BW46" s="86"/>
      <c r="BX46" s="86"/>
      <c r="BY46" s="86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  <c r="DZ46" s="60"/>
      <c r="EA46" s="60"/>
      <c r="EB46" s="60"/>
      <c r="EC46" s="60"/>
      <c r="ED46" s="60"/>
      <c r="EE46" s="60"/>
      <c r="EF46" s="60"/>
      <c r="EG46" s="60"/>
      <c r="EH46" s="60"/>
      <c r="EI46" s="60"/>
      <c r="EJ46" s="60"/>
      <c r="EK46" s="60"/>
      <c r="EL46" s="60"/>
      <c r="EM46" s="60"/>
      <c r="EN46" s="60"/>
      <c r="EO46" s="60"/>
      <c r="EP46" s="60"/>
      <c r="EQ46" s="60"/>
      <c r="ER46" s="60"/>
      <c r="ES46" s="60"/>
      <c r="ET46" s="60"/>
      <c r="EU46" s="60"/>
      <c r="EV46" s="60"/>
      <c r="EW46" s="60"/>
      <c r="EX46" s="60"/>
      <c r="EY46" s="60"/>
      <c r="EZ46" s="60"/>
      <c r="FA46" s="60"/>
      <c r="FB46" s="60"/>
      <c r="FC46" s="60"/>
      <c r="FD46" s="60"/>
      <c r="FE46" s="60"/>
      <c r="FF46" s="60"/>
      <c r="FG46" s="60"/>
      <c r="FH46" s="60"/>
      <c r="FI46" s="60"/>
      <c r="FJ46" s="60"/>
      <c r="FK46" s="60"/>
      <c r="FL46" s="60"/>
      <c r="FM46" s="60"/>
    </row>
    <row r="47" ht="15.75" spans="1:169">
      <c r="A47" s="32" t="s">
        <v>633</v>
      </c>
      <c r="B47" s="18">
        <v>42</v>
      </c>
      <c r="C47" s="21">
        <f t="shared" si="6"/>
        <v>0</v>
      </c>
      <c r="D47" s="19">
        <f>SUMPRODUCT((封面!$J$187:$AF$187=$A$3)*(封面!$H$189:$H$261=$A47)*封面!$J230:$AF230)</f>
        <v>0</v>
      </c>
      <c r="E47" s="19" t="e">
        <f t="shared" si="3"/>
        <v>#DIV/0!</v>
      </c>
      <c r="F47" s="22">
        <f t="shared" si="7"/>
        <v>0</v>
      </c>
      <c r="G47" s="19">
        <f>SUMPRODUCT((封面!$J$263:$AF$263=$A$3)*(封面!$H$265:$H$330=$A47)*封面!$J306:$AF306)</f>
        <v>0</v>
      </c>
      <c r="H47" s="19" t="e">
        <f t="shared" si="4"/>
        <v>#DIV/0!</v>
      </c>
      <c r="I47" s="50">
        <f t="shared" si="8"/>
        <v>0</v>
      </c>
      <c r="J47" s="19">
        <f>SUMPRODUCT((封面!$J$332:$AF$332=$A$3)*(封面!$H$334:$H$399=$A47)*封面!$J375:$AF375)</f>
        <v>0</v>
      </c>
      <c r="K47" s="19" t="e">
        <f t="shared" si="5"/>
        <v>#DIV/0!</v>
      </c>
      <c r="L47" s="54"/>
      <c r="M47" s="52">
        <f t="shared" si="9"/>
        <v>0</v>
      </c>
      <c r="N47" s="59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86"/>
      <c r="BS47" s="86"/>
      <c r="BT47" s="86"/>
      <c r="BU47" s="86"/>
      <c r="BV47" s="86"/>
      <c r="BW47" s="86"/>
      <c r="BX47" s="86"/>
      <c r="BY47" s="86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0"/>
      <c r="EK47" s="60"/>
      <c r="EL47" s="60"/>
      <c r="EM47" s="60"/>
      <c r="EN47" s="60"/>
      <c r="EO47" s="60"/>
      <c r="EP47" s="60"/>
      <c r="EQ47" s="60"/>
      <c r="ER47" s="60"/>
      <c r="ES47" s="60"/>
      <c r="ET47" s="60"/>
      <c r="EU47" s="60"/>
      <c r="EV47" s="60"/>
      <c r="EW47" s="60"/>
      <c r="EX47" s="60"/>
      <c r="EY47" s="60"/>
      <c r="EZ47" s="60"/>
      <c r="FA47" s="60"/>
      <c r="FB47" s="60"/>
      <c r="FC47" s="60"/>
      <c r="FD47" s="60"/>
      <c r="FE47" s="60"/>
      <c r="FF47" s="60"/>
      <c r="FG47" s="60"/>
      <c r="FH47" s="60"/>
      <c r="FI47" s="60"/>
      <c r="FJ47" s="60"/>
      <c r="FK47" s="60"/>
      <c r="FL47" s="60"/>
      <c r="FM47" s="60"/>
    </row>
    <row r="48" ht="15.75" spans="1:169">
      <c r="A48" s="32" t="s">
        <v>634</v>
      </c>
      <c r="B48" s="18">
        <v>43</v>
      </c>
      <c r="C48" s="21">
        <f t="shared" si="6"/>
        <v>0</v>
      </c>
      <c r="D48" s="19">
        <f>SUMPRODUCT((封面!$J$187:$AF$187=$A$3)*(封面!$H$189:$H$261=$A48)*封面!$J231:$AF231)</f>
        <v>0</v>
      </c>
      <c r="E48" s="19" t="e">
        <f t="shared" si="3"/>
        <v>#DIV/0!</v>
      </c>
      <c r="F48" s="22">
        <f t="shared" si="7"/>
        <v>0</v>
      </c>
      <c r="G48" s="19">
        <f>SUMPRODUCT((封面!$J$263:$AF$263=$A$3)*(封面!$H$265:$H$330=$A48)*封面!$J307:$AF307)</f>
        <v>0</v>
      </c>
      <c r="H48" s="19" t="e">
        <f t="shared" si="4"/>
        <v>#DIV/0!</v>
      </c>
      <c r="I48" s="50">
        <f t="shared" si="8"/>
        <v>0</v>
      </c>
      <c r="J48" s="19">
        <f>SUMPRODUCT((封面!$J$332:$AF$332=$A$3)*(封面!$H$334:$H$399=$A48)*封面!$J376:$AF376)</f>
        <v>0</v>
      </c>
      <c r="K48" s="19" t="e">
        <f t="shared" si="5"/>
        <v>#DIV/0!</v>
      </c>
      <c r="L48" s="54"/>
      <c r="M48" s="52">
        <f t="shared" si="9"/>
        <v>0</v>
      </c>
      <c r="N48" s="59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86"/>
      <c r="BS48" s="86"/>
      <c r="BT48" s="86"/>
      <c r="BU48" s="86"/>
      <c r="BV48" s="86"/>
      <c r="BW48" s="86"/>
      <c r="BX48" s="86"/>
      <c r="BY48" s="86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60"/>
      <c r="EG48" s="60"/>
      <c r="EH48" s="60"/>
      <c r="EI48" s="60"/>
      <c r="EJ48" s="60"/>
      <c r="EK48" s="60"/>
      <c r="EL48" s="60"/>
      <c r="EM48" s="60"/>
      <c r="EN48" s="60"/>
      <c r="EO48" s="60"/>
      <c r="EP48" s="60"/>
      <c r="EQ48" s="60"/>
      <c r="ER48" s="60"/>
      <c r="ES48" s="60"/>
      <c r="ET48" s="60"/>
      <c r="EU48" s="60"/>
      <c r="EV48" s="60"/>
      <c r="EW48" s="60"/>
      <c r="EX48" s="60"/>
      <c r="EY48" s="60"/>
      <c r="EZ48" s="60"/>
      <c r="FA48" s="60"/>
      <c r="FB48" s="60"/>
      <c r="FC48" s="60"/>
      <c r="FD48" s="60"/>
      <c r="FE48" s="60"/>
      <c r="FF48" s="60"/>
      <c r="FG48" s="60"/>
      <c r="FH48" s="60"/>
      <c r="FI48" s="60"/>
      <c r="FJ48" s="60"/>
      <c r="FK48" s="60"/>
      <c r="FL48" s="60"/>
      <c r="FM48" s="60"/>
    </row>
    <row r="49" ht="15.75" spans="1:169">
      <c r="A49" s="32" t="s">
        <v>635</v>
      </c>
      <c r="B49" s="18">
        <v>44</v>
      </c>
      <c r="C49" s="21">
        <f t="shared" si="6"/>
        <v>0</v>
      </c>
      <c r="D49" s="19">
        <f>SUMPRODUCT((封面!$J$187:$AF$187=$A$3)*(封面!$H$189:$H$261=$A49)*封面!$J232:$AF232)</f>
        <v>0</v>
      </c>
      <c r="E49" s="19" t="e">
        <f t="shared" si="3"/>
        <v>#DIV/0!</v>
      </c>
      <c r="F49" s="22">
        <f t="shared" si="7"/>
        <v>0</v>
      </c>
      <c r="G49" s="19">
        <f>SUMPRODUCT((封面!$J$263:$AF$263=$A$3)*(封面!$H$265:$H$330=$A49)*封面!$J308:$AF308)</f>
        <v>0</v>
      </c>
      <c r="H49" s="19" t="e">
        <f t="shared" si="4"/>
        <v>#DIV/0!</v>
      </c>
      <c r="I49" s="50">
        <f t="shared" si="8"/>
        <v>0</v>
      </c>
      <c r="J49" s="19">
        <f>SUMPRODUCT((封面!$J$332:$AF$332=$A$3)*(封面!$H$334:$H$399=$A49)*封面!$J377:$AF377)</f>
        <v>0</v>
      </c>
      <c r="K49" s="19" t="e">
        <f t="shared" si="5"/>
        <v>#DIV/0!</v>
      </c>
      <c r="L49" s="54"/>
      <c r="M49" s="52">
        <f t="shared" si="9"/>
        <v>0</v>
      </c>
      <c r="N49" s="59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86"/>
      <c r="BS49" s="86"/>
      <c r="BT49" s="86"/>
      <c r="BU49" s="86"/>
      <c r="BV49" s="86"/>
      <c r="BW49" s="86"/>
      <c r="BX49" s="86"/>
      <c r="BY49" s="86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60"/>
      <c r="EE49" s="60"/>
      <c r="EF49" s="60"/>
      <c r="EG49" s="60"/>
      <c r="EH49" s="60"/>
      <c r="EI49" s="60"/>
      <c r="EJ49" s="60"/>
      <c r="EK49" s="60"/>
      <c r="EL49" s="60"/>
      <c r="EM49" s="60"/>
      <c r="EN49" s="60"/>
      <c r="EO49" s="60"/>
      <c r="EP49" s="60"/>
      <c r="EQ49" s="60"/>
      <c r="ER49" s="60"/>
      <c r="ES49" s="60"/>
      <c r="ET49" s="60"/>
      <c r="EU49" s="60"/>
      <c r="EV49" s="60"/>
      <c r="EW49" s="60"/>
      <c r="EX49" s="60"/>
      <c r="EY49" s="60"/>
      <c r="EZ49" s="60"/>
      <c r="FA49" s="60"/>
      <c r="FB49" s="60"/>
      <c r="FC49" s="60"/>
      <c r="FD49" s="60"/>
      <c r="FE49" s="60"/>
      <c r="FF49" s="60"/>
      <c r="FG49" s="60"/>
      <c r="FH49" s="60"/>
      <c r="FI49" s="60"/>
      <c r="FJ49" s="60"/>
      <c r="FK49" s="60"/>
      <c r="FL49" s="60"/>
      <c r="FM49" s="60"/>
    </row>
    <row r="50" ht="15.75" spans="1:169">
      <c r="A50" s="32" t="s">
        <v>636</v>
      </c>
      <c r="B50" s="18">
        <v>45</v>
      </c>
      <c r="C50" s="21">
        <f t="shared" si="6"/>
        <v>0</v>
      </c>
      <c r="D50" s="19">
        <f>SUMPRODUCT((封面!$J$187:$AF$187=$A$3)*(封面!$H$189:$H$261=$A50)*封面!$J233:$AF233)</f>
        <v>0</v>
      </c>
      <c r="E50" s="19" t="e">
        <f t="shared" si="3"/>
        <v>#DIV/0!</v>
      </c>
      <c r="F50" s="22">
        <f t="shared" si="7"/>
        <v>0</v>
      </c>
      <c r="G50" s="19">
        <f>SUMPRODUCT((封面!$J$263:$AF$263=$A$3)*(封面!$H$265:$H$330=$A50)*封面!$J309:$AF309)</f>
        <v>0</v>
      </c>
      <c r="H50" s="19" t="e">
        <f t="shared" si="4"/>
        <v>#DIV/0!</v>
      </c>
      <c r="I50" s="50">
        <f t="shared" si="8"/>
        <v>0</v>
      </c>
      <c r="J50" s="19">
        <f>SUMPRODUCT((封面!$J$332:$AF$332=$A$3)*(封面!$H$334:$H$399=$A50)*封面!$J378:$AF378)</f>
        <v>0</v>
      </c>
      <c r="K50" s="19" t="e">
        <f t="shared" si="5"/>
        <v>#DIV/0!</v>
      </c>
      <c r="L50" s="54"/>
      <c r="M50" s="52">
        <f t="shared" si="9"/>
        <v>0</v>
      </c>
      <c r="N50" s="59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86"/>
      <c r="BS50" s="86"/>
      <c r="BT50" s="86"/>
      <c r="BU50" s="86"/>
      <c r="BV50" s="86"/>
      <c r="BW50" s="86"/>
      <c r="BX50" s="86"/>
      <c r="BY50" s="86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60"/>
      <c r="DY50" s="60"/>
      <c r="DZ50" s="60"/>
      <c r="EA50" s="60"/>
      <c r="EB50" s="60"/>
      <c r="EC50" s="60"/>
      <c r="ED50" s="60"/>
      <c r="EE50" s="60"/>
      <c r="EF50" s="60"/>
      <c r="EG50" s="60"/>
      <c r="EH50" s="60"/>
      <c r="EI50" s="60"/>
      <c r="EJ50" s="60"/>
      <c r="EK50" s="60"/>
      <c r="EL50" s="60"/>
      <c r="EM50" s="60"/>
      <c r="EN50" s="60"/>
      <c r="EO50" s="60"/>
      <c r="EP50" s="60"/>
      <c r="EQ50" s="60"/>
      <c r="ER50" s="60"/>
      <c r="ES50" s="60"/>
      <c r="ET50" s="60"/>
      <c r="EU50" s="60"/>
      <c r="EV50" s="60"/>
      <c r="EW50" s="60"/>
      <c r="EX50" s="60"/>
      <c r="EY50" s="60"/>
      <c r="EZ50" s="60"/>
      <c r="FA50" s="60"/>
      <c r="FB50" s="60"/>
      <c r="FC50" s="60"/>
      <c r="FD50" s="60"/>
      <c r="FE50" s="60"/>
      <c r="FF50" s="60"/>
      <c r="FG50" s="60"/>
      <c r="FH50" s="60"/>
      <c r="FI50" s="60"/>
      <c r="FJ50" s="60"/>
      <c r="FK50" s="60"/>
      <c r="FL50" s="60"/>
      <c r="FM50" s="60"/>
    </row>
    <row r="51" ht="15.75" spans="1:169">
      <c r="A51" s="32" t="s">
        <v>637</v>
      </c>
      <c r="B51" s="18">
        <v>46</v>
      </c>
      <c r="C51" s="21">
        <f t="shared" si="6"/>
        <v>0</v>
      </c>
      <c r="D51" s="19">
        <f>SUMPRODUCT((封面!$J$187:$AF$187=$A$3)*(封面!$H$189:$H$261=$A51)*封面!$J234:$AF234)</f>
        <v>0</v>
      </c>
      <c r="E51" s="19" t="e">
        <f t="shared" si="3"/>
        <v>#DIV/0!</v>
      </c>
      <c r="F51" s="22">
        <f t="shared" si="7"/>
        <v>0</v>
      </c>
      <c r="G51" s="19">
        <f>SUMPRODUCT((封面!$J$263:$AF$263=$A$3)*(封面!$H$265:$H$330=$A51)*封面!$J310:$AF310)</f>
        <v>0</v>
      </c>
      <c r="H51" s="19" t="e">
        <f t="shared" si="4"/>
        <v>#DIV/0!</v>
      </c>
      <c r="I51" s="50">
        <f t="shared" si="8"/>
        <v>0</v>
      </c>
      <c r="J51" s="19">
        <f>SUMPRODUCT((封面!$J$332:$AF$332=$A$3)*(封面!$H$334:$H$399=$A51)*封面!$J379:$AF379)</f>
        <v>0</v>
      </c>
      <c r="K51" s="19" t="e">
        <f t="shared" si="5"/>
        <v>#DIV/0!</v>
      </c>
      <c r="L51" s="54"/>
      <c r="M51" s="52">
        <f t="shared" si="9"/>
        <v>0</v>
      </c>
      <c r="N51" s="59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86"/>
      <c r="BS51" s="86"/>
      <c r="BT51" s="86"/>
      <c r="BU51" s="86"/>
      <c r="BV51" s="86"/>
      <c r="BW51" s="86"/>
      <c r="BX51" s="86"/>
      <c r="BY51" s="86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/>
      <c r="DW51" s="60"/>
      <c r="DX51" s="60"/>
      <c r="DY51" s="60"/>
      <c r="DZ51" s="60"/>
      <c r="EA51" s="60"/>
      <c r="EB51" s="60"/>
      <c r="EC51" s="60"/>
      <c r="ED51" s="60"/>
      <c r="EE51" s="60"/>
      <c r="EF51" s="60"/>
      <c r="EG51" s="60"/>
      <c r="EH51" s="60"/>
      <c r="EI51" s="60"/>
      <c r="EJ51" s="60"/>
      <c r="EK51" s="60"/>
      <c r="EL51" s="60"/>
      <c r="EM51" s="60"/>
      <c r="EN51" s="60"/>
      <c r="EO51" s="60"/>
      <c r="EP51" s="60"/>
      <c r="EQ51" s="60"/>
      <c r="ER51" s="60"/>
      <c r="ES51" s="60"/>
      <c r="ET51" s="60"/>
      <c r="EU51" s="60"/>
      <c r="EV51" s="60"/>
      <c r="EW51" s="60"/>
      <c r="EX51" s="60"/>
      <c r="EY51" s="60"/>
      <c r="EZ51" s="60"/>
      <c r="FA51" s="60"/>
      <c r="FB51" s="60"/>
      <c r="FC51" s="60"/>
      <c r="FD51" s="60"/>
      <c r="FE51" s="60"/>
      <c r="FF51" s="60"/>
      <c r="FG51" s="60"/>
      <c r="FH51" s="60"/>
      <c r="FI51" s="60"/>
      <c r="FJ51" s="60"/>
      <c r="FK51" s="60"/>
      <c r="FL51" s="60"/>
      <c r="FM51" s="60"/>
    </row>
    <row r="52" ht="15.75" spans="1:169">
      <c r="A52" s="32" t="s">
        <v>638</v>
      </c>
      <c r="B52" s="18">
        <v>47</v>
      </c>
      <c r="C52" s="21">
        <f t="shared" si="6"/>
        <v>0</v>
      </c>
      <c r="D52" s="19">
        <f>SUMPRODUCT((封面!$J$187:$AF$187=$A$3)*(封面!$H$189:$H$261=$A52)*封面!$J235:$AF235)</f>
        <v>0</v>
      </c>
      <c r="E52" s="19" t="e">
        <f t="shared" si="3"/>
        <v>#DIV/0!</v>
      </c>
      <c r="F52" s="22">
        <f t="shared" si="7"/>
        <v>0</v>
      </c>
      <c r="G52" s="19">
        <f>SUMPRODUCT((封面!$J$263:$AF$263=$A$3)*(封面!$H$265:$H$330=$A52)*封面!$J311:$AF311)</f>
        <v>0</v>
      </c>
      <c r="H52" s="19" t="e">
        <f t="shared" si="4"/>
        <v>#DIV/0!</v>
      </c>
      <c r="I52" s="50">
        <f t="shared" si="8"/>
        <v>0</v>
      </c>
      <c r="J52" s="19">
        <f>SUMPRODUCT((封面!$J$332:$AF$332=$A$3)*(封面!$H$334:$H$399=$A52)*封面!$J380:$AF380)</f>
        <v>0</v>
      </c>
      <c r="K52" s="19" t="e">
        <f t="shared" si="5"/>
        <v>#DIV/0!</v>
      </c>
      <c r="L52" s="54"/>
      <c r="M52" s="52">
        <f t="shared" si="9"/>
        <v>0</v>
      </c>
      <c r="N52" s="59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86"/>
      <c r="BS52" s="86"/>
      <c r="BT52" s="86"/>
      <c r="BU52" s="86"/>
      <c r="BV52" s="86"/>
      <c r="BW52" s="86"/>
      <c r="BX52" s="86"/>
      <c r="BY52" s="86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  <c r="DV52" s="60"/>
      <c r="DW52" s="60"/>
      <c r="DX52" s="60"/>
      <c r="DY52" s="60"/>
      <c r="DZ52" s="60"/>
      <c r="EA52" s="60"/>
      <c r="EB52" s="60"/>
      <c r="EC52" s="60"/>
      <c r="ED52" s="60"/>
      <c r="EE52" s="60"/>
      <c r="EF52" s="60"/>
      <c r="EG52" s="60"/>
      <c r="EH52" s="60"/>
      <c r="EI52" s="60"/>
      <c r="EJ52" s="60"/>
      <c r="EK52" s="60"/>
      <c r="EL52" s="60"/>
      <c r="EM52" s="60"/>
      <c r="EN52" s="60"/>
      <c r="EO52" s="60"/>
      <c r="EP52" s="60"/>
      <c r="EQ52" s="60"/>
      <c r="ER52" s="60"/>
      <c r="ES52" s="60"/>
      <c r="ET52" s="60"/>
      <c r="EU52" s="60"/>
      <c r="EV52" s="60"/>
      <c r="EW52" s="60"/>
      <c r="EX52" s="60"/>
      <c r="EY52" s="60"/>
      <c r="EZ52" s="60"/>
      <c r="FA52" s="60"/>
      <c r="FB52" s="60"/>
      <c r="FC52" s="60"/>
      <c r="FD52" s="60"/>
      <c r="FE52" s="60"/>
      <c r="FF52" s="60"/>
      <c r="FG52" s="60"/>
      <c r="FH52" s="60"/>
      <c r="FI52" s="60"/>
      <c r="FJ52" s="60"/>
      <c r="FK52" s="60"/>
      <c r="FL52" s="60"/>
      <c r="FM52" s="60"/>
    </row>
    <row r="53" ht="15.75" spans="1:169">
      <c r="A53" s="32" t="s">
        <v>639</v>
      </c>
      <c r="B53" s="18">
        <v>48</v>
      </c>
      <c r="C53" s="21">
        <f t="shared" si="6"/>
        <v>0</v>
      </c>
      <c r="D53" s="19">
        <f>SUMPRODUCT((封面!$J$187:$AF$187=$A$3)*(封面!$H$189:$H$261=$A53)*封面!$J236:$AF236)</f>
        <v>0</v>
      </c>
      <c r="E53" s="19" t="e">
        <f t="shared" si="3"/>
        <v>#DIV/0!</v>
      </c>
      <c r="F53" s="22">
        <f t="shared" si="7"/>
        <v>0</v>
      </c>
      <c r="G53" s="19">
        <f>SUMPRODUCT((封面!$J$263:$AF$263=$A$3)*(封面!$H$265:$H$330=$A53)*封面!$J312:$AF312)</f>
        <v>0</v>
      </c>
      <c r="H53" s="19" t="e">
        <f t="shared" si="4"/>
        <v>#DIV/0!</v>
      </c>
      <c r="I53" s="50">
        <f t="shared" si="8"/>
        <v>0</v>
      </c>
      <c r="J53" s="19">
        <f>SUMPRODUCT((封面!$J$332:$AF$332=$A$3)*(封面!$H$334:$H$399=$A53)*封面!$J381:$AF381)</f>
        <v>0</v>
      </c>
      <c r="K53" s="19" t="e">
        <f t="shared" si="5"/>
        <v>#DIV/0!</v>
      </c>
      <c r="L53" s="54"/>
      <c r="M53" s="52">
        <f t="shared" si="9"/>
        <v>0</v>
      </c>
      <c r="N53" s="59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86"/>
      <c r="BS53" s="86"/>
      <c r="BT53" s="86"/>
      <c r="BU53" s="86"/>
      <c r="BV53" s="86"/>
      <c r="BW53" s="86"/>
      <c r="BX53" s="86"/>
      <c r="BY53" s="86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/>
      <c r="CK53" s="60"/>
      <c r="CL53" s="60"/>
      <c r="CM53" s="60"/>
      <c r="CN53" s="60"/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  <c r="DQ53" s="60"/>
      <c r="DR53" s="60"/>
      <c r="DS53" s="60"/>
      <c r="DT53" s="60"/>
      <c r="DU53" s="60"/>
      <c r="DV53" s="60"/>
      <c r="DW53" s="60"/>
      <c r="DX53" s="60"/>
      <c r="DY53" s="60"/>
      <c r="DZ53" s="60"/>
      <c r="EA53" s="60"/>
      <c r="EB53" s="60"/>
      <c r="EC53" s="60"/>
      <c r="ED53" s="60"/>
      <c r="EE53" s="60"/>
      <c r="EF53" s="60"/>
      <c r="EG53" s="60"/>
      <c r="EH53" s="60"/>
      <c r="EI53" s="60"/>
      <c r="EJ53" s="60"/>
      <c r="EK53" s="60"/>
      <c r="EL53" s="60"/>
      <c r="EM53" s="60"/>
      <c r="EN53" s="60"/>
      <c r="EO53" s="60"/>
      <c r="EP53" s="60"/>
      <c r="EQ53" s="60"/>
      <c r="ER53" s="60"/>
      <c r="ES53" s="60"/>
      <c r="ET53" s="60"/>
      <c r="EU53" s="60"/>
      <c r="EV53" s="60"/>
      <c r="EW53" s="60"/>
      <c r="EX53" s="60"/>
      <c r="EY53" s="60"/>
      <c r="EZ53" s="60"/>
      <c r="FA53" s="60"/>
      <c r="FB53" s="60"/>
      <c r="FC53" s="60"/>
      <c r="FD53" s="60"/>
      <c r="FE53" s="60"/>
      <c r="FF53" s="60"/>
      <c r="FG53" s="60"/>
      <c r="FH53" s="60"/>
      <c r="FI53" s="60"/>
      <c r="FJ53" s="60"/>
      <c r="FK53" s="60"/>
      <c r="FL53" s="60"/>
      <c r="FM53" s="60"/>
    </row>
    <row r="54" ht="15.75" spans="1:169">
      <c r="A54" s="32" t="s">
        <v>640</v>
      </c>
      <c r="B54" s="18">
        <v>49</v>
      </c>
      <c r="C54" s="21">
        <f t="shared" si="6"/>
        <v>0</v>
      </c>
      <c r="D54" s="19">
        <f>SUMPRODUCT((封面!$J$187:$AF$187=$A$3)*(封面!$H$189:$H$261=$A54)*封面!$J237:$AF237)</f>
        <v>0</v>
      </c>
      <c r="E54" s="19" t="e">
        <f t="shared" si="3"/>
        <v>#DIV/0!</v>
      </c>
      <c r="F54" s="22">
        <f t="shared" si="7"/>
        <v>0</v>
      </c>
      <c r="G54" s="19">
        <f>SUMPRODUCT((封面!$J$263:$AF$263=$A$3)*(封面!$H$265:$H$330=$A54)*封面!$J313:$AF313)</f>
        <v>0</v>
      </c>
      <c r="H54" s="19" t="e">
        <f t="shared" si="4"/>
        <v>#DIV/0!</v>
      </c>
      <c r="I54" s="50">
        <f t="shared" si="8"/>
        <v>0</v>
      </c>
      <c r="J54" s="19">
        <f>SUMPRODUCT((封面!$J$332:$AF$332=$A$3)*(封面!$H$334:$H$399=$A54)*封面!$J382:$AF382)</f>
        <v>0</v>
      </c>
      <c r="K54" s="19" t="e">
        <f t="shared" si="5"/>
        <v>#DIV/0!</v>
      </c>
      <c r="L54" s="54"/>
      <c r="M54" s="52">
        <f t="shared" si="9"/>
        <v>0</v>
      </c>
      <c r="N54" s="59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86"/>
      <c r="BS54" s="86"/>
      <c r="BT54" s="86"/>
      <c r="BU54" s="86"/>
      <c r="BV54" s="86"/>
      <c r="BW54" s="86"/>
      <c r="BX54" s="86"/>
      <c r="BY54" s="86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  <c r="DV54" s="60"/>
      <c r="DW54" s="60"/>
      <c r="DX54" s="60"/>
      <c r="DY54" s="60"/>
      <c r="DZ54" s="60"/>
      <c r="EA54" s="60"/>
      <c r="EB54" s="60"/>
      <c r="EC54" s="60"/>
      <c r="ED54" s="60"/>
      <c r="EE54" s="60"/>
      <c r="EF54" s="60"/>
      <c r="EG54" s="60"/>
      <c r="EH54" s="60"/>
      <c r="EI54" s="60"/>
      <c r="EJ54" s="60"/>
      <c r="EK54" s="60"/>
      <c r="EL54" s="60"/>
      <c r="EM54" s="60"/>
      <c r="EN54" s="60"/>
      <c r="EO54" s="60"/>
      <c r="EP54" s="60"/>
      <c r="EQ54" s="60"/>
      <c r="ER54" s="60"/>
      <c r="ES54" s="60"/>
      <c r="ET54" s="60"/>
      <c r="EU54" s="60"/>
      <c r="EV54" s="60"/>
      <c r="EW54" s="60"/>
      <c r="EX54" s="60"/>
      <c r="EY54" s="60"/>
      <c r="EZ54" s="60"/>
      <c r="FA54" s="60"/>
      <c r="FB54" s="60"/>
      <c r="FC54" s="60"/>
      <c r="FD54" s="60"/>
      <c r="FE54" s="60"/>
      <c r="FF54" s="60"/>
      <c r="FG54" s="60"/>
      <c r="FH54" s="60"/>
      <c r="FI54" s="60"/>
      <c r="FJ54" s="60"/>
      <c r="FK54" s="60"/>
      <c r="FL54" s="60"/>
      <c r="FM54" s="60"/>
    </row>
    <row r="55" ht="15.75" spans="1:169">
      <c r="A55" s="32" t="s">
        <v>641</v>
      </c>
      <c r="B55" s="18">
        <v>50</v>
      </c>
      <c r="C55" s="21">
        <f t="shared" si="6"/>
        <v>0</v>
      </c>
      <c r="D55" s="19">
        <f>SUMPRODUCT((封面!$J$187:$AF$187=$A$3)*(封面!$H$189:$H$261=$A55)*封面!$J238:$AF238)</f>
        <v>0</v>
      </c>
      <c r="E55" s="19" t="e">
        <f t="shared" si="3"/>
        <v>#DIV/0!</v>
      </c>
      <c r="F55" s="22">
        <f t="shared" si="7"/>
        <v>0</v>
      </c>
      <c r="G55" s="19">
        <f>SUMPRODUCT((封面!$J$263:$AF$263=$A$3)*(封面!$H$265:$H$330=$A55)*封面!$J314:$AF314)</f>
        <v>0</v>
      </c>
      <c r="H55" s="19" t="e">
        <f t="shared" si="4"/>
        <v>#DIV/0!</v>
      </c>
      <c r="I55" s="50">
        <f t="shared" si="8"/>
        <v>0</v>
      </c>
      <c r="J55" s="19">
        <f>SUMPRODUCT((封面!$J$332:$AF$332=$A$3)*(封面!$H$334:$H$399=$A55)*封面!$J383:$AF383)</f>
        <v>0</v>
      </c>
      <c r="K55" s="19" t="e">
        <f t="shared" si="5"/>
        <v>#DIV/0!</v>
      </c>
      <c r="L55" s="54"/>
      <c r="M55" s="52">
        <f t="shared" si="9"/>
        <v>0</v>
      </c>
      <c r="N55" s="59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86"/>
      <c r="BS55" s="86"/>
      <c r="BT55" s="86"/>
      <c r="BU55" s="86"/>
      <c r="BV55" s="86"/>
      <c r="BW55" s="86"/>
      <c r="BX55" s="86"/>
      <c r="BY55" s="86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  <c r="DQ55" s="60"/>
      <c r="DR55" s="60"/>
      <c r="DS55" s="60"/>
      <c r="DT55" s="60"/>
      <c r="DU55" s="60"/>
      <c r="DV55" s="60"/>
      <c r="DW55" s="60"/>
      <c r="DX55" s="60"/>
      <c r="DY55" s="60"/>
      <c r="DZ55" s="60"/>
      <c r="EA55" s="60"/>
      <c r="EB55" s="60"/>
      <c r="EC55" s="60"/>
      <c r="ED55" s="60"/>
      <c r="EE55" s="60"/>
      <c r="EF55" s="60"/>
      <c r="EG55" s="60"/>
      <c r="EH55" s="60"/>
      <c r="EI55" s="60"/>
      <c r="EJ55" s="60"/>
      <c r="EK55" s="60"/>
      <c r="EL55" s="60"/>
      <c r="EM55" s="60"/>
      <c r="EN55" s="60"/>
      <c r="EO55" s="60"/>
      <c r="EP55" s="60"/>
      <c r="EQ55" s="60"/>
      <c r="ER55" s="60"/>
      <c r="ES55" s="60"/>
      <c r="ET55" s="60"/>
      <c r="EU55" s="60"/>
      <c r="EV55" s="60"/>
      <c r="EW55" s="60"/>
      <c r="EX55" s="60"/>
      <c r="EY55" s="60"/>
      <c r="EZ55" s="60"/>
      <c r="FA55" s="60"/>
      <c r="FB55" s="60"/>
      <c r="FC55" s="60"/>
      <c r="FD55" s="60"/>
      <c r="FE55" s="60"/>
      <c r="FF55" s="60"/>
      <c r="FG55" s="60"/>
      <c r="FH55" s="60"/>
      <c r="FI55" s="60"/>
      <c r="FJ55" s="60"/>
      <c r="FK55" s="60"/>
      <c r="FL55" s="60"/>
      <c r="FM55" s="60"/>
    </row>
    <row r="56" ht="15.75" spans="1:169">
      <c r="A56" s="32" t="s">
        <v>642</v>
      </c>
      <c r="B56" s="18">
        <v>51</v>
      </c>
      <c r="C56" s="21">
        <f t="shared" si="6"/>
        <v>0</v>
      </c>
      <c r="D56" s="19">
        <f>SUMPRODUCT((封面!$J$187:$AF$187=$A$3)*(封面!$H$189:$H$261=$A56)*封面!$J239:$AF239)</f>
        <v>0</v>
      </c>
      <c r="E56" s="19" t="e">
        <f t="shared" si="3"/>
        <v>#DIV/0!</v>
      </c>
      <c r="F56" s="22">
        <f t="shared" si="7"/>
        <v>0</v>
      </c>
      <c r="G56" s="19">
        <f>SUMPRODUCT((封面!$J$263:$AF$263=$A$3)*(封面!$H$265:$H$330=$A56)*封面!$J315:$AF315)</f>
        <v>0</v>
      </c>
      <c r="H56" s="19" t="e">
        <f t="shared" si="4"/>
        <v>#DIV/0!</v>
      </c>
      <c r="I56" s="50">
        <f t="shared" si="8"/>
        <v>0</v>
      </c>
      <c r="J56" s="19">
        <f>SUMPRODUCT((封面!$J$332:$AF$332=$A$3)*(封面!$H$334:$H$399=$A56)*封面!$J384:$AF384)</f>
        <v>0</v>
      </c>
      <c r="K56" s="19" t="e">
        <f t="shared" si="5"/>
        <v>#DIV/0!</v>
      </c>
      <c r="L56" s="54"/>
      <c r="M56" s="52">
        <f t="shared" si="9"/>
        <v>0</v>
      </c>
      <c r="N56" s="59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86"/>
      <c r="BS56" s="86"/>
      <c r="BT56" s="86"/>
      <c r="BU56" s="86"/>
      <c r="BV56" s="86"/>
      <c r="BW56" s="86"/>
      <c r="BX56" s="86"/>
      <c r="BY56" s="86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  <c r="DT56" s="60"/>
      <c r="DU56" s="60"/>
      <c r="DV56" s="60"/>
      <c r="DW56" s="60"/>
      <c r="DX56" s="60"/>
      <c r="DY56" s="60"/>
      <c r="DZ56" s="60"/>
      <c r="EA56" s="60"/>
      <c r="EB56" s="60"/>
      <c r="EC56" s="60"/>
      <c r="ED56" s="60"/>
      <c r="EE56" s="60"/>
      <c r="EF56" s="60"/>
      <c r="EG56" s="60"/>
      <c r="EH56" s="60"/>
      <c r="EI56" s="60"/>
      <c r="EJ56" s="60"/>
      <c r="EK56" s="60"/>
      <c r="EL56" s="60"/>
      <c r="EM56" s="60"/>
      <c r="EN56" s="60"/>
      <c r="EO56" s="60"/>
      <c r="EP56" s="60"/>
      <c r="EQ56" s="60"/>
      <c r="ER56" s="60"/>
      <c r="ES56" s="60"/>
      <c r="ET56" s="60"/>
      <c r="EU56" s="60"/>
      <c r="EV56" s="60"/>
      <c r="EW56" s="60"/>
      <c r="EX56" s="60"/>
      <c r="EY56" s="60"/>
      <c r="EZ56" s="60"/>
      <c r="FA56" s="60"/>
      <c r="FB56" s="60"/>
      <c r="FC56" s="60"/>
      <c r="FD56" s="60"/>
      <c r="FE56" s="60"/>
      <c r="FF56" s="60"/>
      <c r="FG56" s="60"/>
      <c r="FH56" s="60"/>
      <c r="FI56" s="60"/>
      <c r="FJ56" s="60"/>
      <c r="FK56" s="60"/>
      <c r="FL56" s="60"/>
      <c r="FM56" s="60"/>
    </row>
    <row r="57" ht="15.75" spans="1:169">
      <c r="A57" s="32" t="s">
        <v>643</v>
      </c>
      <c r="B57" s="18">
        <v>52</v>
      </c>
      <c r="C57" s="21">
        <f t="shared" si="6"/>
        <v>0</v>
      </c>
      <c r="D57" s="19">
        <f>SUMPRODUCT((封面!$J$187:$AF$187=$A$3)*(封面!$H$189:$H$261=$A57)*封面!$J240:$AF240)</f>
        <v>0</v>
      </c>
      <c r="E57" s="19" t="e">
        <f t="shared" si="3"/>
        <v>#DIV/0!</v>
      </c>
      <c r="F57" s="22">
        <f t="shared" si="7"/>
        <v>0</v>
      </c>
      <c r="G57" s="19">
        <f>SUMPRODUCT((封面!$J$263:$AF$263=$A$3)*(封面!$H$265:$H$330=$A57)*封面!$J316:$AF316)</f>
        <v>0</v>
      </c>
      <c r="H57" s="19" t="e">
        <f t="shared" si="4"/>
        <v>#DIV/0!</v>
      </c>
      <c r="I57" s="50">
        <f t="shared" si="8"/>
        <v>0</v>
      </c>
      <c r="J57" s="19">
        <f>SUMPRODUCT((封面!$J$332:$AF$332=$A$3)*(封面!$H$334:$H$399=$A57)*封面!$J385:$AF385)</f>
        <v>0</v>
      </c>
      <c r="K57" s="19" t="e">
        <f t="shared" si="5"/>
        <v>#DIV/0!</v>
      </c>
      <c r="L57" s="54"/>
      <c r="M57" s="52">
        <f t="shared" si="9"/>
        <v>0</v>
      </c>
      <c r="N57" s="59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86"/>
      <c r="BS57" s="86"/>
      <c r="BT57" s="86"/>
      <c r="BU57" s="86"/>
      <c r="BV57" s="86"/>
      <c r="BW57" s="86"/>
      <c r="BX57" s="86"/>
      <c r="BY57" s="86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  <c r="DT57" s="60"/>
      <c r="DU57" s="60"/>
      <c r="DV57" s="60"/>
      <c r="DW57" s="60"/>
      <c r="DX57" s="60"/>
      <c r="DY57" s="60"/>
      <c r="DZ57" s="60"/>
      <c r="EA57" s="60"/>
      <c r="EB57" s="60"/>
      <c r="EC57" s="60"/>
      <c r="ED57" s="60"/>
      <c r="EE57" s="60"/>
      <c r="EF57" s="60"/>
      <c r="EG57" s="60"/>
      <c r="EH57" s="60"/>
      <c r="EI57" s="60"/>
      <c r="EJ57" s="60"/>
      <c r="EK57" s="60"/>
      <c r="EL57" s="60"/>
      <c r="EM57" s="60"/>
      <c r="EN57" s="60"/>
      <c r="EO57" s="60"/>
      <c r="EP57" s="60"/>
      <c r="EQ57" s="60"/>
      <c r="ER57" s="60"/>
      <c r="ES57" s="60"/>
      <c r="ET57" s="60"/>
      <c r="EU57" s="60"/>
      <c r="EV57" s="60"/>
      <c r="EW57" s="60"/>
      <c r="EX57" s="60"/>
      <c r="EY57" s="60"/>
      <c r="EZ57" s="60"/>
      <c r="FA57" s="60"/>
      <c r="FB57" s="60"/>
      <c r="FC57" s="60"/>
      <c r="FD57" s="60"/>
      <c r="FE57" s="60"/>
      <c r="FF57" s="60"/>
      <c r="FG57" s="60"/>
      <c r="FH57" s="60"/>
      <c r="FI57" s="60"/>
      <c r="FJ57" s="60"/>
      <c r="FK57" s="60"/>
      <c r="FL57" s="60"/>
      <c r="FM57" s="60"/>
    </row>
    <row r="58" ht="15.75" spans="1:169">
      <c r="A58" s="32" t="s">
        <v>644</v>
      </c>
      <c r="B58" s="18">
        <v>53</v>
      </c>
      <c r="C58" s="21">
        <f t="shared" si="6"/>
        <v>0</v>
      </c>
      <c r="D58" s="19">
        <f>SUMPRODUCT((封面!$J$187:$AF$187=$A$3)*(封面!$H$189:$H$261=$A58)*封面!$J241:$AF241)</f>
        <v>0</v>
      </c>
      <c r="E58" s="19" t="e">
        <f t="shared" si="3"/>
        <v>#DIV/0!</v>
      </c>
      <c r="F58" s="22">
        <f t="shared" si="7"/>
        <v>0</v>
      </c>
      <c r="G58" s="19">
        <f>SUMPRODUCT((封面!$J$263:$AF$263=$A$3)*(封面!$H$265:$H$330=$A58)*封面!$J317:$AF317)</f>
        <v>0</v>
      </c>
      <c r="H58" s="19" t="e">
        <f t="shared" si="4"/>
        <v>#DIV/0!</v>
      </c>
      <c r="I58" s="50">
        <f t="shared" si="8"/>
        <v>0</v>
      </c>
      <c r="J58" s="19">
        <f>SUMPRODUCT((封面!$J$332:$AF$332=$A$3)*(封面!$H$334:$H$399=$A58)*封面!$J386:$AF386)</f>
        <v>0</v>
      </c>
      <c r="K58" s="19" t="e">
        <f t="shared" si="5"/>
        <v>#DIV/0!</v>
      </c>
      <c r="L58" s="54"/>
      <c r="M58" s="52">
        <f t="shared" si="9"/>
        <v>0</v>
      </c>
      <c r="N58" s="59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86"/>
      <c r="BS58" s="86"/>
      <c r="BT58" s="86"/>
      <c r="BU58" s="86"/>
      <c r="BV58" s="86"/>
      <c r="BW58" s="86"/>
      <c r="BX58" s="86"/>
      <c r="BY58" s="86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0"/>
      <c r="DQ58" s="60"/>
      <c r="DR58" s="60"/>
      <c r="DS58" s="60"/>
      <c r="DT58" s="60"/>
      <c r="DU58" s="60"/>
      <c r="DV58" s="60"/>
      <c r="DW58" s="60"/>
      <c r="DX58" s="60"/>
      <c r="DY58" s="60"/>
      <c r="DZ58" s="60"/>
      <c r="EA58" s="60"/>
      <c r="EB58" s="60"/>
      <c r="EC58" s="60"/>
      <c r="ED58" s="60"/>
      <c r="EE58" s="60"/>
      <c r="EF58" s="60"/>
      <c r="EG58" s="60"/>
      <c r="EH58" s="60"/>
      <c r="EI58" s="60"/>
      <c r="EJ58" s="60"/>
      <c r="EK58" s="60"/>
      <c r="EL58" s="60"/>
      <c r="EM58" s="60"/>
      <c r="EN58" s="60"/>
      <c r="EO58" s="60"/>
      <c r="EP58" s="60"/>
      <c r="EQ58" s="60"/>
      <c r="ER58" s="60"/>
      <c r="ES58" s="60"/>
      <c r="ET58" s="60"/>
      <c r="EU58" s="60"/>
      <c r="EV58" s="60"/>
      <c r="EW58" s="60"/>
      <c r="EX58" s="60"/>
      <c r="EY58" s="60"/>
      <c r="EZ58" s="60"/>
      <c r="FA58" s="60"/>
      <c r="FB58" s="60"/>
      <c r="FC58" s="60"/>
      <c r="FD58" s="60"/>
      <c r="FE58" s="60"/>
      <c r="FF58" s="60"/>
      <c r="FG58" s="60"/>
      <c r="FH58" s="60"/>
      <c r="FI58" s="60"/>
      <c r="FJ58" s="60"/>
      <c r="FK58" s="60"/>
      <c r="FL58" s="60"/>
      <c r="FM58" s="60"/>
    </row>
    <row r="59" ht="15.75" spans="1:169">
      <c r="A59" s="31" t="s">
        <v>572</v>
      </c>
      <c r="B59" s="33"/>
      <c r="C59" s="21">
        <f t="shared" si="6"/>
        <v>0</v>
      </c>
      <c r="D59" s="19">
        <f>SUMPRODUCT((封面!$J$187:$AF$187=$A$3)*(封面!$H$189:$H$261=$A59)*封面!$J242:$AF242)</f>
        <v>0</v>
      </c>
      <c r="E59" s="19" t="e">
        <f t="shared" si="3"/>
        <v>#DIV/0!</v>
      </c>
      <c r="F59" s="22">
        <f t="shared" si="7"/>
        <v>0</v>
      </c>
      <c r="G59" s="19">
        <f>SUMPRODUCT((封面!$J$263:$AF$263=$A$3)*(封面!$H$265:$H$330=$A59)*封面!$J318:$AF318)</f>
        <v>0</v>
      </c>
      <c r="H59" s="19" t="e">
        <f t="shared" si="4"/>
        <v>#DIV/0!</v>
      </c>
      <c r="I59" s="50">
        <f t="shared" si="8"/>
        <v>0</v>
      </c>
      <c r="J59" s="19">
        <f>SUMPRODUCT((封面!$J$332:$AF$332=$A$3)*(封面!$H$334:$H$399=$A59)*封面!$J387:$AF387)</f>
        <v>0</v>
      </c>
      <c r="K59" s="19" t="e">
        <f t="shared" si="5"/>
        <v>#DIV/0!</v>
      </c>
      <c r="L59" s="54"/>
      <c r="M59" s="52">
        <f t="shared" si="9"/>
        <v>0</v>
      </c>
      <c r="N59" s="59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86"/>
      <c r="BS59" s="86"/>
      <c r="BT59" s="86"/>
      <c r="BU59" s="86"/>
      <c r="BV59" s="86"/>
      <c r="BW59" s="86"/>
      <c r="BX59" s="86"/>
      <c r="BY59" s="86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  <c r="DV59" s="60"/>
      <c r="DW59" s="60"/>
      <c r="DX59" s="60"/>
      <c r="DY59" s="60"/>
      <c r="DZ59" s="60"/>
      <c r="EA59" s="60"/>
      <c r="EB59" s="60"/>
      <c r="EC59" s="60"/>
      <c r="ED59" s="60"/>
      <c r="EE59" s="60"/>
      <c r="EF59" s="60"/>
      <c r="EG59" s="60"/>
      <c r="EH59" s="60"/>
      <c r="EI59" s="60"/>
      <c r="EJ59" s="60"/>
      <c r="EK59" s="60"/>
      <c r="EL59" s="60"/>
      <c r="EM59" s="60"/>
      <c r="EN59" s="60"/>
      <c r="EO59" s="60"/>
      <c r="EP59" s="60"/>
      <c r="EQ59" s="60"/>
      <c r="ER59" s="60"/>
      <c r="ES59" s="60"/>
      <c r="ET59" s="60"/>
      <c r="EU59" s="60"/>
      <c r="EV59" s="60"/>
      <c r="EW59" s="60"/>
      <c r="EX59" s="60"/>
      <c r="EY59" s="60"/>
      <c r="EZ59" s="60"/>
      <c r="FA59" s="60"/>
      <c r="FB59" s="60"/>
      <c r="FC59" s="60"/>
      <c r="FD59" s="60"/>
      <c r="FE59" s="60"/>
      <c r="FF59" s="60"/>
      <c r="FG59" s="60"/>
      <c r="FH59" s="60"/>
      <c r="FI59" s="60"/>
      <c r="FJ59" s="60"/>
      <c r="FK59" s="60"/>
      <c r="FL59" s="60"/>
      <c r="FM59" s="60"/>
    </row>
    <row r="60" ht="15.75" spans="1:169">
      <c r="A60" s="31" t="s">
        <v>573</v>
      </c>
      <c r="B60" s="33"/>
      <c r="C60" s="21">
        <f t="shared" si="6"/>
        <v>0</v>
      </c>
      <c r="D60" s="19">
        <f>SUMPRODUCT((封面!$J$187:$AF$187=$A$3)*(封面!$H$189:$H$261=$A60)*封面!$J243:$AF243)</f>
        <v>0</v>
      </c>
      <c r="E60" s="19" t="e">
        <f t="shared" si="3"/>
        <v>#DIV/0!</v>
      </c>
      <c r="F60" s="22">
        <f t="shared" si="7"/>
        <v>0</v>
      </c>
      <c r="G60" s="19">
        <f>SUMPRODUCT((封面!$J$263:$AF$263=$A$3)*(封面!$H$265:$H$330=$A60)*封面!$J319:$AF319)</f>
        <v>0</v>
      </c>
      <c r="H60" s="19" t="e">
        <f t="shared" si="4"/>
        <v>#DIV/0!</v>
      </c>
      <c r="I60" s="50">
        <f t="shared" si="8"/>
        <v>0</v>
      </c>
      <c r="J60" s="19">
        <f>SUMPRODUCT((封面!$J$332:$AF$332=$A$3)*(封面!$H$334:$H$399=$A60)*封面!$J388:$AF388)</f>
        <v>0</v>
      </c>
      <c r="K60" s="19" t="e">
        <f t="shared" si="5"/>
        <v>#DIV/0!</v>
      </c>
      <c r="L60" s="54"/>
      <c r="M60" s="52">
        <f t="shared" si="9"/>
        <v>0</v>
      </c>
      <c r="N60" s="59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86"/>
      <c r="BS60" s="86"/>
      <c r="BT60" s="86"/>
      <c r="BU60" s="86"/>
      <c r="BV60" s="86"/>
      <c r="BW60" s="86"/>
      <c r="BX60" s="86"/>
      <c r="BY60" s="86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0"/>
      <c r="DQ60" s="60"/>
      <c r="DR60" s="60"/>
      <c r="DS60" s="60"/>
      <c r="DT60" s="60"/>
      <c r="DU60" s="60"/>
      <c r="DV60" s="60"/>
      <c r="DW60" s="60"/>
      <c r="DX60" s="60"/>
      <c r="DY60" s="60"/>
      <c r="DZ60" s="60"/>
      <c r="EA60" s="60"/>
      <c r="EB60" s="60"/>
      <c r="EC60" s="60"/>
      <c r="ED60" s="60"/>
      <c r="EE60" s="60"/>
      <c r="EF60" s="60"/>
      <c r="EG60" s="60"/>
      <c r="EH60" s="60"/>
      <c r="EI60" s="60"/>
      <c r="EJ60" s="60"/>
      <c r="EK60" s="60"/>
      <c r="EL60" s="60"/>
      <c r="EM60" s="60"/>
      <c r="EN60" s="60"/>
      <c r="EO60" s="60"/>
      <c r="EP60" s="60"/>
      <c r="EQ60" s="60"/>
      <c r="ER60" s="60"/>
      <c r="ES60" s="60"/>
      <c r="ET60" s="60"/>
      <c r="EU60" s="60"/>
      <c r="EV60" s="60"/>
      <c r="EW60" s="60"/>
      <c r="EX60" s="60"/>
      <c r="EY60" s="60"/>
      <c r="EZ60" s="60"/>
      <c r="FA60" s="60"/>
      <c r="FB60" s="60"/>
      <c r="FC60" s="60"/>
      <c r="FD60" s="60"/>
      <c r="FE60" s="60"/>
      <c r="FF60" s="60"/>
      <c r="FG60" s="60"/>
      <c r="FH60" s="60"/>
      <c r="FI60" s="60"/>
      <c r="FJ60" s="60"/>
      <c r="FK60" s="60"/>
      <c r="FL60" s="60"/>
      <c r="FM60" s="60"/>
    </row>
    <row r="61" ht="15.75" spans="1:169">
      <c r="A61" s="34" t="s">
        <v>547</v>
      </c>
      <c r="B61" s="33">
        <v>54</v>
      </c>
      <c r="C61" s="21">
        <f t="shared" si="6"/>
        <v>0</v>
      </c>
      <c r="D61" s="19">
        <f>SUMPRODUCT((封面!$J$187:$AF$187=$A$3)*(封面!$H$189:$H$261=$A61)*封面!$J244:$AF244)</f>
        <v>0</v>
      </c>
      <c r="E61" s="19" t="e">
        <f t="shared" si="3"/>
        <v>#DIV/0!</v>
      </c>
      <c r="F61" s="22">
        <f t="shared" si="7"/>
        <v>0</v>
      </c>
      <c r="G61" s="19">
        <f>SUMPRODUCT((封面!$J$263:$AF$263=$A$3)*(封面!$H$265:$H$330=$A61)*封面!$J320:$AF320)</f>
        <v>0</v>
      </c>
      <c r="H61" s="19" t="e">
        <f t="shared" si="4"/>
        <v>#DIV/0!</v>
      </c>
      <c r="I61" s="50">
        <f>SUM(P61+T61+X61+AB61+AF61+AJ61+AN61+AR61+AV61+AZ61+BD61+BH61+BL61+BP61,CB61+CF61+CJ61+CN61+CR61+CV61+CZ61+DD61+DH61+DL61+DP61+DT61,DX61+EB61+EF61+EJ61+EN61+ER61+EV61+EZ61+FD61+FH61+FL61)</f>
        <v>0</v>
      </c>
      <c r="J61" s="19">
        <f>SUMPRODUCT((封面!$J$332:$AF$332=$A$3)*(封面!$H$334:$H$399=$A61)*封面!$J389:$AF389)</f>
        <v>0</v>
      </c>
      <c r="K61" s="19" t="e">
        <f t="shared" si="5"/>
        <v>#DIV/0!</v>
      </c>
      <c r="L61" s="54"/>
      <c r="M61" s="52">
        <f t="shared" si="9"/>
        <v>0</v>
      </c>
      <c r="N61" s="61">
        <f>N62+N63+N64+N65+N66+N67+N68+N69+N70+N71</f>
        <v>0</v>
      </c>
      <c r="O61" s="62">
        <f t="shared" ref="O61:BZ61" si="10">O62+O63+O64+O65+O66+O67+O68+O69+O70+O71</f>
        <v>0</v>
      </c>
      <c r="P61" s="62">
        <f t="shared" si="10"/>
        <v>0</v>
      </c>
      <c r="Q61" s="62"/>
      <c r="R61" s="62">
        <f t="shared" si="10"/>
        <v>0</v>
      </c>
      <c r="S61" s="62">
        <f t="shared" si="10"/>
        <v>0</v>
      </c>
      <c r="T61" s="62">
        <f t="shared" si="10"/>
        <v>0</v>
      </c>
      <c r="U61" s="62"/>
      <c r="V61" s="62">
        <f t="shared" si="10"/>
        <v>0</v>
      </c>
      <c r="W61" s="62">
        <f t="shared" si="10"/>
        <v>0</v>
      </c>
      <c r="X61" s="62">
        <f t="shared" si="10"/>
        <v>0</v>
      </c>
      <c r="Y61" s="62"/>
      <c r="Z61" s="62">
        <f t="shared" si="10"/>
        <v>0</v>
      </c>
      <c r="AA61" s="62">
        <f t="shared" si="10"/>
        <v>0</v>
      </c>
      <c r="AB61" s="62">
        <f t="shared" si="10"/>
        <v>0</v>
      </c>
      <c r="AC61" s="62"/>
      <c r="AD61" s="62">
        <f t="shared" si="10"/>
        <v>0</v>
      </c>
      <c r="AE61" s="62">
        <f t="shared" si="10"/>
        <v>0</v>
      </c>
      <c r="AF61" s="62">
        <f t="shared" si="10"/>
        <v>0</v>
      </c>
      <c r="AG61" s="62"/>
      <c r="AH61" s="62">
        <f t="shared" si="10"/>
        <v>0</v>
      </c>
      <c r="AI61" s="62">
        <f t="shared" si="10"/>
        <v>0</v>
      </c>
      <c r="AJ61" s="62">
        <f t="shared" si="10"/>
        <v>0</v>
      </c>
      <c r="AK61" s="62"/>
      <c r="AL61" s="62">
        <f t="shared" si="10"/>
        <v>0</v>
      </c>
      <c r="AM61" s="62">
        <f t="shared" si="10"/>
        <v>0</v>
      </c>
      <c r="AN61" s="62">
        <f t="shared" si="10"/>
        <v>0</v>
      </c>
      <c r="AO61" s="62"/>
      <c r="AP61" s="62">
        <f t="shared" si="10"/>
        <v>0</v>
      </c>
      <c r="AQ61" s="62">
        <f t="shared" si="10"/>
        <v>0</v>
      </c>
      <c r="AR61" s="62">
        <f t="shared" si="10"/>
        <v>0</v>
      </c>
      <c r="AS61" s="62"/>
      <c r="AT61" s="62">
        <f t="shared" si="10"/>
        <v>0</v>
      </c>
      <c r="AU61" s="62">
        <f t="shared" si="10"/>
        <v>0</v>
      </c>
      <c r="AV61" s="62">
        <f t="shared" si="10"/>
        <v>0</v>
      </c>
      <c r="AW61" s="62"/>
      <c r="AX61" s="62">
        <f t="shared" si="10"/>
        <v>0</v>
      </c>
      <c r="AY61" s="62">
        <f t="shared" si="10"/>
        <v>0</v>
      </c>
      <c r="AZ61" s="62">
        <f t="shared" si="10"/>
        <v>0</v>
      </c>
      <c r="BA61" s="62"/>
      <c r="BB61" s="62">
        <f t="shared" si="10"/>
        <v>0</v>
      </c>
      <c r="BC61" s="62">
        <f t="shared" si="10"/>
        <v>0</v>
      </c>
      <c r="BD61" s="62">
        <f t="shared" si="10"/>
        <v>0</v>
      </c>
      <c r="BE61" s="62"/>
      <c r="BF61" s="62">
        <f t="shared" si="10"/>
        <v>0</v>
      </c>
      <c r="BG61" s="62">
        <f t="shared" si="10"/>
        <v>0</v>
      </c>
      <c r="BH61" s="62">
        <f t="shared" si="10"/>
        <v>0</v>
      </c>
      <c r="BI61" s="62"/>
      <c r="BJ61" s="62">
        <f t="shared" si="10"/>
        <v>0</v>
      </c>
      <c r="BK61" s="62">
        <f t="shared" si="10"/>
        <v>0</v>
      </c>
      <c r="BL61" s="62">
        <f t="shared" si="10"/>
        <v>0</v>
      </c>
      <c r="BM61" s="62"/>
      <c r="BN61" s="62">
        <f t="shared" si="10"/>
        <v>0</v>
      </c>
      <c r="BO61" s="62">
        <f t="shared" si="10"/>
        <v>0</v>
      </c>
      <c r="BP61" s="62">
        <f t="shared" si="10"/>
        <v>0</v>
      </c>
      <c r="BQ61" s="62"/>
      <c r="BR61" s="87">
        <f t="shared" si="10"/>
        <v>0</v>
      </c>
      <c r="BS61" s="87">
        <f t="shared" si="10"/>
        <v>0</v>
      </c>
      <c r="BT61" s="87">
        <f t="shared" si="10"/>
        <v>0</v>
      </c>
      <c r="BU61" s="87"/>
      <c r="BV61" s="87">
        <f t="shared" si="10"/>
        <v>0</v>
      </c>
      <c r="BW61" s="87">
        <f t="shared" si="10"/>
        <v>0</v>
      </c>
      <c r="BX61" s="87">
        <f t="shared" si="10"/>
        <v>0</v>
      </c>
      <c r="BY61" s="87"/>
      <c r="BZ61" s="62">
        <f t="shared" si="10"/>
        <v>0</v>
      </c>
      <c r="CA61" s="62">
        <f t="shared" ref="CA61:EL61" si="11">CA62+CA63+CA64+CA65+CA66+CA67+CA68+CA69+CA70+CA71</f>
        <v>0</v>
      </c>
      <c r="CB61" s="62">
        <f t="shared" si="11"/>
        <v>0</v>
      </c>
      <c r="CC61" s="62"/>
      <c r="CD61" s="62">
        <f t="shared" si="11"/>
        <v>0</v>
      </c>
      <c r="CE61" s="62">
        <f t="shared" si="11"/>
        <v>0</v>
      </c>
      <c r="CF61" s="62">
        <f t="shared" si="11"/>
        <v>0</v>
      </c>
      <c r="CG61" s="62"/>
      <c r="CH61" s="62">
        <f t="shared" si="11"/>
        <v>0</v>
      </c>
      <c r="CI61" s="62">
        <f t="shared" si="11"/>
        <v>0</v>
      </c>
      <c r="CJ61" s="62">
        <f t="shared" si="11"/>
        <v>0</v>
      </c>
      <c r="CK61" s="62"/>
      <c r="CL61" s="62">
        <f t="shared" si="11"/>
        <v>0</v>
      </c>
      <c r="CM61" s="62">
        <f t="shared" si="11"/>
        <v>0</v>
      </c>
      <c r="CN61" s="62">
        <f t="shared" si="11"/>
        <v>0</v>
      </c>
      <c r="CO61" s="62"/>
      <c r="CP61" s="62">
        <f t="shared" si="11"/>
        <v>0</v>
      </c>
      <c r="CQ61" s="62">
        <f t="shared" si="11"/>
        <v>0</v>
      </c>
      <c r="CR61" s="62">
        <f t="shared" si="11"/>
        <v>0</v>
      </c>
      <c r="CS61" s="62"/>
      <c r="CT61" s="62">
        <f t="shared" si="11"/>
        <v>0</v>
      </c>
      <c r="CU61" s="62">
        <f t="shared" si="11"/>
        <v>0</v>
      </c>
      <c r="CV61" s="62">
        <f t="shared" si="11"/>
        <v>0</v>
      </c>
      <c r="CW61" s="62"/>
      <c r="CX61" s="62">
        <f t="shared" si="11"/>
        <v>0</v>
      </c>
      <c r="CY61" s="62">
        <f t="shared" si="11"/>
        <v>0</v>
      </c>
      <c r="CZ61" s="62">
        <f t="shared" si="11"/>
        <v>0</v>
      </c>
      <c r="DA61" s="62"/>
      <c r="DB61" s="62">
        <f t="shared" si="11"/>
        <v>0</v>
      </c>
      <c r="DC61" s="62">
        <f t="shared" si="11"/>
        <v>0</v>
      </c>
      <c r="DD61" s="62">
        <f t="shared" si="11"/>
        <v>0</v>
      </c>
      <c r="DE61" s="62"/>
      <c r="DF61" s="62">
        <f t="shared" si="11"/>
        <v>0</v>
      </c>
      <c r="DG61" s="62">
        <f t="shared" si="11"/>
        <v>0</v>
      </c>
      <c r="DH61" s="62">
        <f t="shared" si="11"/>
        <v>0</v>
      </c>
      <c r="DI61" s="62"/>
      <c r="DJ61" s="62">
        <f t="shared" si="11"/>
        <v>0</v>
      </c>
      <c r="DK61" s="62">
        <f t="shared" si="11"/>
        <v>0</v>
      </c>
      <c r="DL61" s="62">
        <f t="shared" si="11"/>
        <v>0</v>
      </c>
      <c r="DM61" s="62"/>
      <c r="DN61" s="62">
        <f t="shared" si="11"/>
        <v>0</v>
      </c>
      <c r="DO61" s="62">
        <f t="shared" si="11"/>
        <v>0</v>
      </c>
      <c r="DP61" s="62">
        <f t="shared" si="11"/>
        <v>0</v>
      </c>
      <c r="DQ61" s="62"/>
      <c r="DR61" s="62">
        <f t="shared" si="11"/>
        <v>0</v>
      </c>
      <c r="DS61" s="62">
        <f t="shared" si="11"/>
        <v>0</v>
      </c>
      <c r="DT61" s="62">
        <f t="shared" si="11"/>
        <v>0</v>
      </c>
      <c r="DU61" s="62"/>
      <c r="DV61" s="62">
        <f t="shared" si="11"/>
        <v>0</v>
      </c>
      <c r="DW61" s="62">
        <f t="shared" si="11"/>
        <v>0</v>
      </c>
      <c r="DX61" s="62">
        <f t="shared" si="11"/>
        <v>0</v>
      </c>
      <c r="DY61" s="62"/>
      <c r="DZ61" s="62">
        <f t="shared" si="11"/>
        <v>0</v>
      </c>
      <c r="EA61" s="62">
        <f t="shared" si="11"/>
        <v>0</v>
      </c>
      <c r="EB61" s="62">
        <f t="shared" si="11"/>
        <v>0</v>
      </c>
      <c r="EC61" s="62"/>
      <c r="ED61" s="62">
        <f t="shared" si="11"/>
        <v>0</v>
      </c>
      <c r="EE61" s="62">
        <f t="shared" si="11"/>
        <v>0</v>
      </c>
      <c r="EF61" s="62">
        <f t="shared" si="11"/>
        <v>0</v>
      </c>
      <c r="EG61" s="62"/>
      <c r="EH61" s="62">
        <f t="shared" si="11"/>
        <v>0</v>
      </c>
      <c r="EI61" s="62">
        <f t="shared" si="11"/>
        <v>0</v>
      </c>
      <c r="EJ61" s="62">
        <f t="shared" si="11"/>
        <v>0</v>
      </c>
      <c r="EK61" s="62"/>
      <c r="EL61" s="62">
        <f t="shared" si="11"/>
        <v>0</v>
      </c>
      <c r="EM61" s="62">
        <f t="shared" ref="EM61:FL61" si="12">EM62+EM63+EM64+EM65+EM66+EM67+EM68+EM69+EM70+EM71</f>
        <v>0</v>
      </c>
      <c r="EN61" s="62">
        <f t="shared" si="12"/>
        <v>0</v>
      </c>
      <c r="EO61" s="62"/>
      <c r="EP61" s="62">
        <f t="shared" si="12"/>
        <v>0</v>
      </c>
      <c r="EQ61" s="62">
        <f t="shared" si="12"/>
        <v>0</v>
      </c>
      <c r="ER61" s="62">
        <f t="shared" si="12"/>
        <v>0</v>
      </c>
      <c r="ES61" s="62"/>
      <c r="ET61" s="62">
        <f t="shared" si="12"/>
        <v>0</v>
      </c>
      <c r="EU61" s="62">
        <f t="shared" si="12"/>
        <v>0</v>
      </c>
      <c r="EV61" s="62">
        <f t="shared" si="12"/>
        <v>0</v>
      </c>
      <c r="EW61" s="62"/>
      <c r="EX61" s="62">
        <f t="shared" si="12"/>
        <v>0</v>
      </c>
      <c r="EY61" s="62">
        <f t="shared" si="12"/>
        <v>0</v>
      </c>
      <c r="EZ61" s="62">
        <f t="shared" si="12"/>
        <v>0</v>
      </c>
      <c r="FA61" s="62"/>
      <c r="FB61" s="62">
        <f t="shared" si="12"/>
        <v>0</v>
      </c>
      <c r="FC61" s="62">
        <f t="shared" si="12"/>
        <v>0</v>
      </c>
      <c r="FD61" s="62">
        <f t="shared" si="12"/>
        <v>0</v>
      </c>
      <c r="FE61" s="62"/>
      <c r="FF61" s="62">
        <f t="shared" si="12"/>
        <v>0</v>
      </c>
      <c r="FG61" s="62">
        <f t="shared" si="12"/>
        <v>0</v>
      </c>
      <c r="FH61" s="62">
        <f t="shared" si="12"/>
        <v>0</v>
      </c>
      <c r="FI61" s="62"/>
      <c r="FJ61" s="62">
        <f t="shared" si="12"/>
        <v>0</v>
      </c>
      <c r="FK61" s="62">
        <f t="shared" si="12"/>
        <v>0</v>
      </c>
      <c r="FL61" s="62">
        <f t="shared" si="12"/>
        <v>0</v>
      </c>
      <c r="FM61" s="62"/>
    </row>
    <row r="62" ht="15.75" spans="1:169">
      <c r="A62" s="35" t="s">
        <v>548</v>
      </c>
      <c r="B62" s="33">
        <v>55</v>
      </c>
      <c r="C62" s="21">
        <f t="shared" si="6"/>
        <v>0</v>
      </c>
      <c r="D62" s="19">
        <f>SUMPRODUCT((封面!$J$187:$AF$187=$A$3)*(封面!$H$189:$H$261=$A62)*封面!$J245:$AF245)</f>
        <v>0</v>
      </c>
      <c r="E62" s="19" t="e">
        <f t="shared" si="3"/>
        <v>#DIV/0!</v>
      </c>
      <c r="F62" s="22">
        <f t="shared" si="7"/>
        <v>0</v>
      </c>
      <c r="G62" s="19">
        <f>SUMPRODUCT((封面!$J$263:$AF$263=$A$3)*(封面!$H$265:$H$330=$A62)*封面!$J321:$AF321)</f>
        <v>0</v>
      </c>
      <c r="H62" s="19" t="e">
        <f t="shared" si="4"/>
        <v>#DIV/0!</v>
      </c>
      <c r="I62" s="50">
        <f t="shared" si="8"/>
        <v>0</v>
      </c>
      <c r="J62" s="19">
        <f>SUMPRODUCT((封面!$J$332:$AF$332=$A$3)*(封面!$H$334:$H$399=$A62)*封面!$J390:$AF390)</f>
        <v>0</v>
      </c>
      <c r="K62" s="19" t="e">
        <f t="shared" si="5"/>
        <v>#DIV/0!</v>
      </c>
      <c r="L62" s="54"/>
      <c r="M62" s="52"/>
      <c r="N62" s="63">
        <f>N63+N64+N65+N66+N67+N68+N69+N70</f>
        <v>0</v>
      </c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88"/>
      <c r="BS62" s="88"/>
      <c r="BT62" s="88"/>
      <c r="BU62" s="88"/>
      <c r="BV62" s="88"/>
      <c r="BW62" s="88"/>
      <c r="BX62" s="88"/>
      <c r="BY62" s="88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  <c r="EO62" s="64"/>
      <c r="EP62" s="64"/>
      <c r="EQ62" s="64"/>
      <c r="ER62" s="64"/>
      <c r="ES62" s="64"/>
      <c r="ET62" s="64"/>
      <c r="EU62" s="64"/>
      <c r="EV62" s="64"/>
      <c r="EW62" s="64"/>
      <c r="EX62" s="64"/>
      <c r="EY62" s="64"/>
      <c r="EZ62" s="64"/>
      <c r="FA62" s="64"/>
      <c r="FB62" s="64"/>
      <c r="FC62" s="64"/>
      <c r="FD62" s="64"/>
      <c r="FE62" s="64"/>
      <c r="FF62" s="64"/>
      <c r="FG62" s="64"/>
      <c r="FH62" s="64"/>
      <c r="FI62" s="64"/>
      <c r="FJ62" s="64"/>
      <c r="FK62" s="64"/>
      <c r="FL62" s="64"/>
      <c r="FM62" s="64"/>
    </row>
    <row r="63" ht="15.75" spans="1:169">
      <c r="A63" s="35" t="s">
        <v>549</v>
      </c>
      <c r="B63" s="33">
        <v>56</v>
      </c>
      <c r="C63" s="21">
        <f t="shared" si="6"/>
        <v>0</v>
      </c>
      <c r="D63" s="19">
        <f>SUMPRODUCT((封面!$J$187:$AF$187=$A$3)*(封面!$H$189:$H$261=$A63)*封面!$J246:$AF246)</f>
        <v>0</v>
      </c>
      <c r="E63" s="19" t="e">
        <f t="shared" si="3"/>
        <v>#DIV/0!</v>
      </c>
      <c r="F63" s="22">
        <f t="shared" si="7"/>
        <v>0</v>
      </c>
      <c r="G63" s="19">
        <f>SUMPRODUCT((封面!$J$263:$AF$263=$A$3)*(封面!$H$265:$H$330=$A63)*封面!$J322:$AF322)</f>
        <v>0</v>
      </c>
      <c r="H63" s="19" t="e">
        <f t="shared" si="4"/>
        <v>#DIV/0!</v>
      </c>
      <c r="I63" s="50">
        <f t="shared" si="8"/>
        <v>0</v>
      </c>
      <c r="J63" s="19">
        <f>SUMPRODUCT((封面!$J$332:$AF$332=$A$3)*(封面!$H$334:$H$399=$A63)*封面!$J391:$AF391)</f>
        <v>0</v>
      </c>
      <c r="K63" s="19" t="e">
        <f t="shared" si="5"/>
        <v>#DIV/0!</v>
      </c>
      <c r="L63" s="54"/>
      <c r="M63" s="52">
        <f>I63*L63</f>
        <v>0</v>
      </c>
      <c r="N63" s="59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86"/>
      <c r="BS63" s="86"/>
      <c r="BT63" s="86"/>
      <c r="BU63" s="86"/>
      <c r="BV63" s="86"/>
      <c r="BW63" s="86"/>
      <c r="BX63" s="86"/>
      <c r="BY63" s="86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  <c r="DV63" s="60"/>
      <c r="DW63" s="60"/>
      <c r="DX63" s="60"/>
      <c r="DY63" s="60"/>
      <c r="DZ63" s="60"/>
      <c r="EA63" s="60"/>
      <c r="EB63" s="60"/>
      <c r="EC63" s="60"/>
      <c r="ED63" s="60"/>
      <c r="EE63" s="60"/>
      <c r="EF63" s="60"/>
      <c r="EG63" s="60"/>
      <c r="EH63" s="60"/>
      <c r="EI63" s="60"/>
      <c r="EJ63" s="60"/>
      <c r="EK63" s="60"/>
      <c r="EL63" s="60"/>
      <c r="EM63" s="60"/>
      <c r="EN63" s="60"/>
      <c r="EO63" s="60"/>
      <c r="EP63" s="60"/>
      <c r="EQ63" s="60"/>
      <c r="ER63" s="60"/>
      <c r="ES63" s="60"/>
      <c r="ET63" s="60"/>
      <c r="EU63" s="60"/>
      <c r="EV63" s="60"/>
      <c r="EW63" s="60"/>
      <c r="EX63" s="60"/>
      <c r="EY63" s="60"/>
      <c r="EZ63" s="60"/>
      <c r="FA63" s="60"/>
      <c r="FB63" s="60"/>
      <c r="FC63" s="60"/>
      <c r="FD63" s="60"/>
      <c r="FE63" s="60"/>
      <c r="FF63" s="60"/>
      <c r="FG63" s="60"/>
      <c r="FH63" s="60"/>
      <c r="FI63" s="60"/>
      <c r="FJ63" s="60"/>
      <c r="FK63" s="60"/>
      <c r="FL63" s="60"/>
      <c r="FM63" s="60"/>
    </row>
    <row r="64" ht="15.75" spans="1:169">
      <c r="A64" s="36" t="s">
        <v>550</v>
      </c>
      <c r="B64" s="33">
        <v>57</v>
      </c>
      <c r="C64" s="21">
        <f t="shared" si="6"/>
        <v>0</v>
      </c>
      <c r="D64" s="19">
        <f>SUMPRODUCT((封面!$J$187:$AF$187=$A$3)*(封面!$H$189:$H$261=$A64)*封面!$J247:$AF247)</f>
        <v>0</v>
      </c>
      <c r="E64" s="19" t="e">
        <f t="shared" si="3"/>
        <v>#DIV/0!</v>
      </c>
      <c r="F64" s="22">
        <f t="shared" si="7"/>
        <v>0</v>
      </c>
      <c r="G64" s="19">
        <f>SUMPRODUCT((封面!$J$263:$AF$263=$A$3)*(封面!$H$265:$H$330=$A64)*封面!$J323:$AF323)</f>
        <v>0</v>
      </c>
      <c r="H64" s="19" t="e">
        <f t="shared" si="4"/>
        <v>#DIV/0!</v>
      </c>
      <c r="I64" s="50">
        <f t="shared" si="8"/>
        <v>0</v>
      </c>
      <c r="J64" s="19">
        <f>SUMPRODUCT((封面!$J$332:$AF$332=$A$3)*(封面!$H$334:$H$399=$A64)*封面!$J392:$AF392)</f>
        <v>0</v>
      </c>
      <c r="K64" s="19" t="e">
        <f t="shared" si="5"/>
        <v>#DIV/0!</v>
      </c>
      <c r="L64" s="54"/>
      <c r="M64" s="52">
        <f t="shared" ref="M64:M70" si="13">I64*L64</f>
        <v>0</v>
      </c>
      <c r="N64" s="59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86"/>
      <c r="BS64" s="86"/>
      <c r="BT64" s="86"/>
      <c r="BU64" s="86"/>
      <c r="BV64" s="86"/>
      <c r="BW64" s="86"/>
      <c r="BX64" s="86"/>
      <c r="BY64" s="86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  <c r="CL64" s="60"/>
      <c r="CM64" s="60"/>
      <c r="CN64" s="60"/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0"/>
      <c r="DE64" s="60"/>
      <c r="DF64" s="60"/>
      <c r="DG64" s="60"/>
      <c r="DH64" s="60"/>
      <c r="DI64" s="60"/>
      <c r="DJ64" s="60"/>
      <c r="DK64" s="60"/>
      <c r="DL64" s="60"/>
      <c r="DM64" s="60"/>
      <c r="DN64" s="60"/>
      <c r="DO64" s="60"/>
      <c r="DP64" s="60"/>
      <c r="DQ64" s="60"/>
      <c r="DR64" s="60"/>
      <c r="DS64" s="60"/>
      <c r="DT64" s="60"/>
      <c r="DU64" s="60"/>
      <c r="DV64" s="60"/>
      <c r="DW64" s="60"/>
      <c r="DX64" s="60"/>
      <c r="DY64" s="60"/>
      <c r="DZ64" s="60"/>
      <c r="EA64" s="60"/>
      <c r="EB64" s="60"/>
      <c r="EC64" s="60"/>
      <c r="ED64" s="60"/>
      <c r="EE64" s="60"/>
      <c r="EF64" s="60"/>
      <c r="EG64" s="60"/>
      <c r="EH64" s="60"/>
      <c r="EI64" s="60"/>
      <c r="EJ64" s="60"/>
      <c r="EK64" s="60"/>
      <c r="EL64" s="60"/>
      <c r="EM64" s="60"/>
      <c r="EN64" s="60"/>
      <c r="EO64" s="60"/>
      <c r="EP64" s="60"/>
      <c r="EQ64" s="60"/>
      <c r="ER64" s="60"/>
      <c r="ES64" s="60"/>
      <c r="ET64" s="60"/>
      <c r="EU64" s="60"/>
      <c r="EV64" s="60"/>
      <c r="EW64" s="60"/>
      <c r="EX64" s="60"/>
      <c r="EY64" s="60"/>
      <c r="EZ64" s="60"/>
      <c r="FA64" s="60"/>
      <c r="FB64" s="60"/>
      <c r="FC64" s="60"/>
      <c r="FD64" s="60"/>
      <c r="FE64" s="60"/>
      <c r="FF64" s="60"/>
      <c r="FG64" s="60"/>
      <c r="FH64" s="60"/>
      <c r="FI64" s="60"/>
      <c r="FJ64" s="60"/>
      <c r="FK64" s="60"/>
      <c r="FL64" s="60"/>
      <c r="FM64" s="60"/>
    </row>
    <row r="65" ht="15.75" spans="1:169">
      <c r="A65" s="36" t="s">
        <v>645</v>
      </c>
      <c r="B65" s="33">
        <v>58</v>
      </c>
      <c r="C65" s="21">
        <f t="shared" si="6"/>
        <v>0</v>
      </c>
      <c r="D65" s="19">
        <f>SUMPRODUCT((封面!$J$187:$AF$187=$A$3)*(封面!$H$189:$H$261=$A65)*封面!$J248:$AF248)</f>
        <v>0</v>
      </c>
      <c r="E65" s="19" t="e">
        <f t="shared" si="3"/>
        <v>#DIV/0!</v>
      </c>
      <c r="F65" s="22">
        <f t="shared" si="7"/>
        <v>0</v>
      </c>
      <c r="G65" s="19">
        <f>SUMPRODUCT((封面!$J$263:$AF$263=$A$3)*(封面!$H$265:$H$330=$A65)*封面!$J324:$AF324)</f>
        <v>0</v>
      </c>
      <c r="H65" s="19" t="e">
        <f t="shared" si="4"/>
        <v>#DIV/0!</v>
      </c>
      <c r="I65" s="50">
        <f t="shared" si="8"/>
        <v>0</v>
      </c>
      <c r="J65" s="19">
        <f>SUMPRODUCT((封面!$J$332:$AF$332=$A$3)*(封面!$H$334:$H$399=$A65)*封面!$J393:$AF393)</f>
        <v>0</v>
      </c>
      <c r="K65" s="19" t="e">
        <f t="shared" si="5"/>
        <v>#DIV/0!</v>
      </c>
      <c r="L65" s="54"/>
      <c r="M65" s="52">
        <f t="shared" si="13"/>
        <v>0</v>
      </c>
      <c r="N65" s="59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86"/>
      <c r="BS65" s="86"/>
      <c r="BT65" s="86"/>
      <c r="BU65" s="86"/>
      <c r="BV65" s="86"/>
      <c r="BW65" s="86"/>
      <c r="BX65" s="86"/>
      <c r="BY65" s="86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J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</row>
    <row r="66" ht="15.75" spans="1:169">
      <c r="A66" s="36" t="s">
        <v>646</v>
      </c>
      <c r="B66" s="33">
        <v>59</v>
      </c>
      <c r="C66" s="21">
        <f t="shared" si="6"/>
        <v>0</v>
      </c>
      <c r="D66" s="19">
        <f>SUMPRODUCT((封面!$J$187:$AF$187=$A$3)*(封面!$H$189:$H$261=$A66)*封面!$J249:$AF249)</f>
        <v>0</v>
      </c>
      <c r="E66" s="19" t="e">
        <f t="shared" si="3"/>
        <v>#DIV/0!</v>
      </c>
      <c r="F66" s="22">
        <f t="shared" si="7"/>
        <v>0</v>
      </c>
      <c r="G66" s="19">
        <f>SUMPRODUCT((封面!$J$263:$AF$263=$A$3)*(封面!$H$265:$H$330=$A66)*封面!$J325:$AF325)</f>
        <v>0</v>
      </c>
      <c r="H66" s="19" t="e">
        <f t="shared" si="4"/>
        <v>#DIV/0!</v>
      </c>
      <c r="I66" s="50">
        <f t="shared" si="8"/>
        <v>0</v>
      </c>
      <c r="J66" s="19">
        <f>SUMPRODUCT((封面!$J$332:$AF$332=$A$3)*(封面!$H$334:$H$399=$A66)*封面!$J394:$AF394)</f>
        <v>0</v>
      </c>
      <c r="K66" s="19" t="e">
        <f t="shared" si="5"/>
        <v>#DIV/0!</v>
      </c>
      <c r="L66" s="54"/>
      <c r="M66" s="52">
        <f t="shared" si="13"/>
        <v>0</v>
      </c>
      <c r="N66" s="59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86"/>
      <c r="BS66" s="86"/>
      <c r="BT66" s="86"/>
      <c r="BU66" s="86"/>
      <c r="BV66" s="86"/>
      <c r="BW66" s="86"/>
      <c r="BX66" s="86"/>
      <c r="BY66" s="86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  <c r="DQ66" s="60"/>
      <c r="DR66" s="60"/>
      <c r="DS66" s="60"/>
      <c r="DT66" s="60"/>
      <c r="DU66" s="60"/>
      <c r="DV66" s="60"/>
      <c r="DW66" s="60"/>
      <c r="DX66" s="60"/>
      <c r="DY66" s="60"/>
      <c r="DZ66" s="60"/>
      <c r="EA66" s="60"/>
      <c r="EB66" s="60"/>
      <c r="EC66" s="60"/>
      <c r="ED66" s="60"/>
      <c r="EE66" s="60"/>
      <c r="EF66" s="60"/>
      <c r="EG66" s="60"/>
      <c r="EH66" s="60"/>
      <c r="EI66" s="60"/>
      <c r="EJ66" s="60"/>
      <c r="EK66" s="60"/>
      <c r="EL66" s="60"/>
      <c r="EM66" s="60"/>
      <c r="EN66" s="60"/>
      <c r="EO66" s="60"/>
      <c r="EP66" s="60"/>
      <c r="EQ66" s="60"/>
      <c r="ER66" s="60"/>
      <c r="ES66" s="60"/>
      <c r="ET66" s="60"/>
      <c r="EU66" s="60"/>
      <c r="EV66" s="60"/>
      <c r="EW66" s="60"/>
      <c r="EX66" s="60"/>
      <c r="EY66" s="60"/>
      <c r="EZ66" s="60"/>
      <c r="FA66" s="60"/>
      <c r="FB66" s="60"/>
      <c r="FC66" s="60"/>
      <c r="FD66" s="60"/>
      <c r="FE66" s="60"/>
      <c r="FF66" s="60"/>
      <c r="FG66" s="60"/>
      <c r="FH66" s="60"/>
      <c r="FI66" s="60"/>
      <c r="FJ66" s="60"/>
      <c r="FK66" s="60"/>
      <c r="FL66" s="60"/>
      <c r="FM66" s="60"/>
    </row>
    <row r="67" ht="15.75" spans="1:169">
      <c r="A67" s="36" t="s">
        <v>647</v>
      </c>
      <c r="B67" s="33">
        <v>60</v>
      </c>
      <c r="C67" s="21">
        <f t="shared" si="6"/>
        <v>0</v>
      </c>
      <c r="D67" s="19">
        <f>SUMPRODUCT((封面!$J$187:$AF$187=$A$3)*(封面!$H$189:$H$261=$A67)*封面!$J250:$AF250)</f>
        <v>0</v>
      </c>
      <c r="E67" s="19" t="e">
        <f t="shared" si="3"/>
        <v>#DIV/0!</v>
      </c>
      <c r="F67" s="22">
        <f t="shared" si="7"/>
        <v>0</v>
      </c>
      <c r="G67" s="19">
        <f>SUMPRODUCT((封面!$J$263:$AF$263=$A$3)*(封面!$H$265:$H$330=$A67)*封面!$J326:$AF326)</f>
        <v>0</v>
      </c>
      <c r="H67" s="19" t="e">
        <f t="shared" si="4"/>
        <v>#DIV/0!</v>
      </c>
      <c r="I67" s="50">
        <f t="shared" si="8"/>
        <v>0</v>
      </c>
      <c r="J67" s="19">
        <f>SUMPRODUCT((封面!$J$332:$AF$332=$A$3)*(封面!$H$334:$H$399=$A67)*封面!$J395:$AF395)</f>
        <v>0</v>
      </c>
      <c r="K67" s="19" t="e">
        <f t="shared" si="5"/>
        <v>#DIV/0!</v>
      </c>
      <c r="L67" s="54"/>
      <c r="M67" s="52">
        <f t="shared" si="13"/>
        <v>0</v>
      </c>
      <c r="N67" s="59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86"/>
      <c r="BS67" s="86"/>
      <c r="BT67" s="86"/>
      <c r="BU67" s="86"/>
      <c r="BV67" s="86"/>
      <c r="BW67" s="86"/>
      <c r="BX67" s="86"/>
      <c r="BY67" s="86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J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</row>
    <row r="68" ht="15.75" spans="1:169">
      <c r="A68" s="36" t="s">
        <v>648</v>
      </c>
      <c r="B68" s="33">
        <v>61</v>
      </c>
      <c r="C68" s="21">
        <f t="shared" si="6"/>
        <v>0</v>
      </c>
      <c r="D68" s="19">
        <f>SUMPRODUCT((封面!$J$187:$AF$187=$A$3)*(封面!$H$189:$H$261=$A68)*封面!$J251:$AF251)</f>
        <v>0</v>
      </c>
      <c r="E68" s="19" t="e">
        <f t="shared" si="3"/>
        <v>#DIV/0!</v>
      </c>
      <c r="F68" s="22">
        <f t="shared" si="7"/>
        <v>0</v>
      </c>
      <c r="G68" s="19">
        <f>SUMPRODUCT((封面!$J$263:$AF$263=$A$3)*(封面!$H$265:$H$330=$A68)*封面!$J327:$AF327)</f>
        <v>0</v>
      </c>
      <c r="H68" s="19" t="e">
        <f t="shared" si="4"/>
        <v>#DIV/0!</v>
      </c>
      <c r="I68" s="50">
        <f t="shared" si="8"/>
        <v>0</v>
      </c>
      <c r="J68" s="19">
        <f>SUMPRODUCT((封面!$J$332:$AF$332=$A$3)*(封面!$H$334:$H$399=$A68)*封面!$J396:$AF396)</f>
        <v>0</v>
      </c>
      <c r="K68" s="19" t="e">
        <f t="shared" si="5"/>
        <v>#DIV/0!</v>
      </c>
      <c r="L68" s="54"/>
      <c r="M68" s="52">
        <f t="shared" si="13"/>
        <v>0</v>
      </c>
      <c r="N68" s="59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86"/>
      <c r="BS68" s="86"/>
      <c r="BT68" s="86"/>
      <c r="BU68" s="86"/>
      <c r="BV68" s="86"/>
      <c r="BW68" s="86"/>
      <c r="BX68" s="86"/>
      <c r="BY68" s="86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60"/>
      <c r="DI68" s="60"/>
      <c r="DJ68" s="60"/>
      <c r="DK68" s="60"/>
      <c r="DL68" s="60"/>
      <c r="DM68" s="60"/>
      <c r="DN68" s="60"/>
      <c r="DO68" s="60"/>
      <c r="DP68" s="60"/>
      <c r="DQ68" s="60"/>
      <c r="DR68" s="60"/>
      <c r="DS68" s="60"/>
      <c r="DT68" s="60"/>
      <c r="DU68" s="60"/>
      <c r="DV68" s="60"/>
      <c r="DW68" s="60"/>
      <c r="DX68" s="60"/>
      <c r="DY68" s="60"/>
      <c r="DZ68" s="60"/>
      <c r="EA68" s="60"/>
      <c r="EB68" s="60"/>
      <c r="EC68" s="60"/>
      <c r="ED68" s="60"/>
      <c r="EE68" s="60"/>
      <c r="EF68" s="60"/>
      <c r="EG68" s="60"/>
      <c r="EH68" s="60"/>
      <c r="EI68" s="60"/>
      <c r="EJ68" s="60"/>
      <c r="EK68" s="60"/>
      <c r="EL68" s="60"/>
      <c r="EM68" s="60"/>
      <c r="EN68" s="60"/>
      <c r="EO68" s="60"/>
      <c r="EP68" s="60"/>
      <c r="EQ68" s="60"/>
      <c r="ER68" s="60"/>
      <c r="ES68" s="60"/>
      <c r="ET68" s="60"/>
      <c r="EU68" s="60"/>
      <c r="EV68" s="60"/>
      <c r="EW68" s="60"/>
      <c r="EX68" s="60"/>
      <c r="EY68" s="60"/>
      <c r="EZ68" s="60"/>
      <c r="FA68" s="60"/>
      <c r="FB68" s="60"/>
      <c r="FC68" s="60"/>
      <c r="FD68" s="60"/>
      <c r="FE68" s="60"/>
      <c r="FF68" s="60"/>
      <c r="FG68" s="60"/>
      <c r="FH68" s="60"/>
      <c r="FI68" s="60"/>
      <c r="FJ68" s="60"/>
      <c r="FK68" s="60"/>
      <c r="FL68" s="60"/>
      <c r="FM68" s="60"/>
    </row>
    <row r="69" ht="15.75" spans="1:169">
      <c r="A69" s="36" t="s">
        <v>649</v>
      </c>
      <c r="B69" s="33">
        <v>62</v>
      </c>
      <c r="C69" s="21">
        <f t="shared" si="6"/>
        <v>0</v>
      </c>
      <c r="D69" s="19">
        <f>SUMPRODUCT((封面!$J$187:$AF$187=$A$3)*(封面!$H$189:$H$261=$A69)*封面!$J252:$AF252)</f>
        <v>0</v>
      </c>
      <c r="E69" s="19" t="e">
        <f t="shared" si="3"/>
        <v>#DIV/0!</v>
      </c>
      <c r="F69" s="22">
        <f t="shared" si="7"/>
        <v>0</v>
      </c>
      <c r="G69" s="19">
        <f>SUMPRODUCT((封面!$J$263:$AF$263=$A$3)*(封面!$H$265:$H$330=$A69)*封面!$J328:$AF328)</f>
        <v>0</v>
      </c>
      <c r="H69" s="19" t="e">
        <f t="shared" si="4"/>
        <v>#DIV/0!</v>
      </c>
      <c r="I69" s="50">
        <f t="shared" si="8"/>
        <v>0</v>
      </c>
      <c r="J69" s="19">
        <f>SUMPRODUCT((封面!$J$332:$AF$332=$A$3)*(封面!$H$334:$H$399=$A69)*封面!$J397:$AF397)</f>
        <v>0</v>
      </c>
      <c r="K69" s="19" t="e">
        <f t="shared" si="5"/>
        <v>#DIV/0!</v>
      </c>
      <c r="L69" s="54"/>
      <c r="M69" s="52">
        <f t="shared" si="13"/>
        <v>0</v>
      </c>
      <c r="N69" s="59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86"/>
      <c r="BS69" s="86"/>
      <c r="BT69" s="86"/>
      <c r="BU69" s="86"/>
      <c r="BV69" s="86"/>
      <c r="BW69" s="86"/>
      <c r="BX69" s="86"/>
      <c r="BY69" s="86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0"/>
      <c r="CN69" s="60"/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J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</row>
    <row r="70" ht="15.75" spans="1:169">
      <c r="A70" s="36" t="s">
        <v>650</v>
      </c>
      <c r="B70" s="33">
        <v>63</v>
      </c>
      <c r="C70" s="21">
        <f t="shared" si="6"/>
        <v>0</v>
      </c>
      <c r="D70" s="19">
        <f>SUMPRODUCT((封面!$J$187:$AF$187=$A$3)*(封面!$H$189:$H$261=$A70)*封面!$J253:$AF253)</f>
        <v>0</v>
      </c>
      <c r="E70" s="19" t="e">
        <f t="shared" si="3"/>
        <v>#DIV/0!</v>
      </c>
      <c r="F70" s="22">
        <f t="shared" si="7"/>
        <v>0</v>
      </c>
      <c r="G70" s="19">
        <f>SUMPRODUCT((封面!$J$263:$AF$263=$A$3)*(封面!$H$265:$H$330=$A70)*封面!$J329:$AF329)</f>
        <v>0</v>
      </c>
      <c r="H70" s="19" t="e">
        <f t="shared" si="4"/>
        <v>#DIV/0!</v>
      </c>
      <c r="I70" s="50">
        <f t="shared" si="8"/>
        <v>0</v>
      </c>
      <c r="J70" s="19">
        <f>SUMPRODUCT((封面!$J$332:$AF$332=$A$3)*(封面!$H$334:$H$399=$A70)*封面!$J398:$AF398)</f>
        <v>0</v>
      </c>
      <c r="K70" s="19" t="e">
        <f t="shared" si="5"/>
        <v>#DIV/0!</v>
      </c>
      <c r="L70" s="54"/>
      <c r="M70" s="52">
        <f t="shared" si="13"/>
        <v>0</v>
      </c>
      <c r="N70" s="59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86"/>
      <c r="BS70" s="86"/>
      <c r="BT70" s="86"/>
      <c r="BU70" s="86"/>
      <c r="BV70" s="86"/>
      <c r="BW70" s="86"/>
      <c r="BX70" s="86"/>
      <c r="BY70" s="86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60"/>
      <c r="DX70" s="60"/>
      <c r="DY70" s="60"/>
      <c r="DZ70" s="60"/>
      <c r="EA70" s="60"/>
      <c r="EB70" s="60"/>
      <c r="EC70" s="60"/>
      <c r="ED70" s="60"/>
      <c r="EE70" s="60"/>
      <c r="EF70" s="60"/>
      <c r="EG70" s="60"/>
      <c r="EH70" s="60"/>
      <c r="EI70" s="60"/>
      <c r="EJ70" s="60"/>
      <c r="EK70" s="60"/>
      <c r="EL70" s="60"/>
      <c r="EM70" s="60"/>
      <c r="EN70" s="60"/>
      <c r="EO70" s="60"/>
      <c r="EP70" s="60"/>
      <c r="EQ70" s="60"/>
      <c r="ER70" s="60"/>
      <c r="ES70" s="60"/>
      <c r="ET70" s="60"/>
      <c r="EU70" s="60"/>
      <c r="EV70" s="60"/>
      <c r="EW70" s="60"/>
      <c r="EX70" s="60"/>
      <c r="EY70" s="60"/>
      <c r="EZ70" s="60"/>
      <c r="FA70" s="60"/>
      <c r="FB70" s="60"/>
      <c r="FC70" s="60"/>
      <c r="FD70" s="60"/>
      <c r="FE70" s="60"/>
      <c r="FF70" s="60"/>
      <c r="FG70" s="60"/>
      <c r="FH70" s="60"/>
      <c r="FI70" s="60"/>
      <c r="FJ70" s="60"/>
      <c r="FK70" s="60"/>
      <c r="FL70" s="60"/>
      <c r="FM70" s="60"/>
    </row>
    <row r="71" ht="15.75" spans="1:169">
      <c r="A71" s="36" t="s">
        <v>557</v>
      </c>
      <c r="B71" s="33">
        <v>64</v>
      </c>
      <c r="C71" s="21">
        <f t="shared" si="6"/>
        <v>0</v>
      </c>
      <c r="D71" s="19">
        <f>SUMPRODUCT((封面!$J$187:$AF$187=$A$3)*(封面!$H$189:$H$261=$A71)*封面!$J254:$AF254)</f>
        <v>0</v>
      </c>
      <c r="E71" s="19" t="e">
        <f t="shared" ref="E71" si="14">(C71-D71)*100/D71</f>
        <v>#DIV/0!</v>
      </c>
      <c r="F71" s="22">
        <f t="shared" si="7"/>
        <v>0</v>
      </c>
      <c r="G71" s="19">
        <f>SUMPRODUCT((封面!$J$263:$AF$263=$A$3)*(封面!$H$265:$H$330=$A71)*封面!$J330:$AF330)</f>
        <v>0</v>
      </c>
      <c r="H71" s="19" t="e">
        <f t="shared" ref="H71" si="15">(F71-G71)*100/G71</f>
        <v>#DIV/0!</v>
      </c>
      <c r="I71" s="50">
        <f t="shared" si="8"/>
        <v>0</v>
      </c>
      <c r="J71" s="19">
        <f>SUMPRODUCT((封面!$J$332:$AF$332=$A$3)*(封面!$H$334:$H$399=$A71)*封面!$J399:$AF399)</f>
        <v>0</v>
      </c>
      <c r="K71" s="19" t="e">
        <f t="shared" ref="K71:K78" si="16">(I71-J71)*100/J71</f>
        <v>#DIV/0!</v>
      </c>
      <c r="L71" s="54"/>
      <c r="M71" s="52"/>
      <c r="N71" s="59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86"/>
      <c r="BS71" s="86"/>
      <c r="BT71" s="86"/>
      <c r="BU71" s="86"/>
      <c r="BV71" s="86"/>
      <c r="BW71" s="86"/>
      <c r="BX71" s="86"/>
      <c r="BY71" s="86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J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</row>
    <row r="72" ht="15" customHeight="1" spans="1:169">
      <c r="A72" s="102" t="s">
        <v>559</v>
      </c>
      <c r="B72" s="103" t="s">
        <v>560</v>
      </c>
      <c r="C72" s="104" t="s">
        <v>560</v>
      </c>
      <c r="D72" s="105" t="s">
        <v>560</v>
      </c>
      <c r="E72" s="106" t="s">
        <v>560</v>
      </c>
      <c r="F72" s="106" t="s">
        <v>560</v>
      </c>
      <c r="G72" s="106" t="s">
        <v>560</v>
      </c>
      <c r="H72" s="107" t="s">
        <v>560</v>
      </c>
      <c r="I72" s="114" t="s">
        <v>574</v>
      </c>
      <c r="J72" s="115" t="s">
        <v>583</v>
      </c>
      <c r="K72" s="116" t="s">
        <v>585</v>
      </c>
      <c r="L72" s="117" t="s">
        <v>599</v>
      </c>
      <c r="M72" s="118" t="s">
        <v>600</v>
      </c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2"/>
      <c r="BH72" s="102"/>
      <c r="BI72" s="102"/>
      <c r="BJ72" s="102"/>
      <c r="BK72" s="102"/>
      <c r="BL72" s="102"/>
      <c r="BM72" s="102"/>
      <c r="BN72" s="102"/>
      <c r="BO72" s="102"/>
      <c r="BP72" s="102"/>
      <c r="BQ72" s="102"/>
      <c r="BR72" s="120"/>
      <c r="BS72" s="120"/>
      <c r="BT72" s="120"/>
      <c r="BU72" s="120"/>
      <c r="BV72" s="120"/>
      <c r="BW72" s="120"/>
      <c r="BX72" s="120"/>
      <c r="BY72" s="120"/>
      <c r="BZ72" s="102"/>
      <c r="CA72" s="102"/>
      <c r="CB72" s="102"/>
      <c r="CC72" s="102"/>
      <c r="CD72" s="102"/>
      <c r="CE72" s="102"/>
      <c r="CF72" s="102"/>
      <c r="CG72" s="102"/>
      <c r="CH72" s="102"/>
      <c r="CI72" s="102"/>
      <c r="CJ72" s="102"/>
      <c r="CK72" s="102"/>
      <c r="CL72" s="102"/>
      <c r="CM72" s="102"/>
      <c r="CN72" s="102"/>
      <c r="CO72" s="102"/>
      <c r="CP72" s="102"/>
      <c r="CQ72" s="102"/>
      <c r="CR72" s="102"/>
      <c r="CS72" s="102"/>
      <c r="CT72" s="102"/>
      <c r="CU72" s="102"/>
      <c r="CV72" s="102"/>
      <c r="CW72" s="102"/>
      <c r="CX72" s="102"/>
      <c r="CY72" s="102"/>
      <c r="CZ72" s="102"/>
      <c r="DA72" s="102"/>
      <c r="DB72" s="102"/>
      <c r="DC72" s="102"/>
      <c r="DD72" s="102"/>
      <c r="DE72" s="102"/>
      <c r="DF72" s="102"/>
      <c r="DG72" s="102"/>
      <c r="DH72" s="102"/>
      <c r="DI72" s="102"/>
      <c r="DJ72" s="102"/>
      <c r="DK72" s="102"/>
      <c r="DL72" s="102"/>
      <c r="DM72" s="102"/>
      <c r="DN72" s="102"/>
      <c r="DO72" s="102"/>
      <c r="DP72" s="102"/>
      <c r="DQ72" s="102"/>
      <c r="DR72" s="102"/>
      <c r="DS72" s="102"/>
      <c r="DT72" s="102"/>
      <c r="DU72" s="102"/>
      <c r="DV72" s="102"/>
      <c r="DW72" s="102"/>
      <c r="DX72" s="102"/>
      <c r="DY72" s="102"/>
      <c r="DZ72" s="102"/>
      <c r="EA72" s="102"/>
      <c r="EB72" s="102"/>
      <c r="EC72" s="102"/>
      <c r="ED72" s="102"/>
      <c r="EE72" s="102"/>
      <c r="EF72" s="102"/>
      <c r="EG72" s="102"/>
      <c r="EH72" s="102"/>
      <c r="EI72" s="102"/>
      <c r="EJ72" s="102"/>
      <c r="EK72" s="102"/>
      <c r="EL72" s="102"/>
      <c r="EM72" s="102"/>
      <c r="EN72" s="102"/>
      <c r="EO72" s="102"/>
      <c r="EP72" s="102"/>
      <c r="EQ72" s="102"/>
      <c r="ER72" s="102"/>
      <c r="ES72" s="102"/>
      <c r="ET72" s="102"/>
      <c r="EU72" s="102"/>
      <c r="EV72" s="102"/>
      <c r="EW72" s="102"/>
      <c r="EX72" s="102"/>
      <c r="EY72" s="102"/>
      <c r="EZ72" s="102"/>
      <c r="FA72" s="102"/>
      <c r="FB72" s="102"/>
      <c r="FC72" s="102"/>
      <c r="FD72" s="102"/>
      <c r="FE72" s="102"/>
      <c r="FF72" s="102"/>
      <c r="FG72" s="102"/>
      <c r="FH72" s="102"/>
      <c r="FI72" s="102"/>
      <c r="FJ72" s="102"/>
      <c r="FK72" s="102"/>
      <c r="FL72" s="102"/>
      <c r="FM72" s="102"/>
    </row>
    <row r="73" spans="1:169">
      <c r="A73" s="35" t="s">
        <v>561</v>
      </c>
      <c r="B73" s="108" t="s">
        <v>560</v>
      </c>
      <c r="C73" s="109" t="s">
        <v>560</v>
      </c>
      <c r="D73" s="109" t="s">
        <v>560</v>
      </c>
      <c r="E73" s="109" t="s">
        <v>560</v>
      </c>
      <c r="F73" s="109" t="s">
        <v>560</v>
      </c>
      <c r="G73" s="109" t="s">
        <v>560</v>
      </c>
      <c r="H73" s="109" t="s">
        <v>560</v>
      </c>
      <c r="I73" s="109"/>
      <c r="J73" s="109">
        <f>SUMPRODUCT((封面!$J$187:$AF$187=$A$3)*(封面!$H$189:$H$261=$A73)*封面!$J256:$AF256)</f>
        <v>0</v>
      </c>
      <c r="K73" s="109" t="e">
        <f t="shared" si="16"/>
        <v>#DIV/0!</v>
      </c>
      <c r="L73" s="60"/>
      <c r="M73" s="109">
        <f>M74+M75+M76+M77+M78</f>
        <v>0</v>
      </c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86"/>
      <c r="BS73" s="86"/>
      <c r="BT73" s="86"/>
      <c r="BU73" s="86"/>
      <c r="BV73" s="86"/>
      <c r="BW73" s="86"/>
      <c r="BX73" s="86"/>
      <c r="BY73" s="86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J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</row>
    <row r="74" spans="1:169">
      <c r="A74" s="35" t="s">
        <v>563</v>
      </c>
      <c r="B74" s="110" t="s">
        <v>562</v>
      </c>
      <c r="C74" s="109" t="s">
        <v>560</v>
      </c>
      <c r="D74" s="109" t="s">
        <v>560</v>
      </c>
      <c r="E74" s="109" t="s">
        <v>560</v>
      </c>
      <c r="F74" s="109" t="s">
        <v>560</v>
      </c>
      <c r="G74" s="109" t="s">
        <v>560</v>
      </c>
      <c r="H74" s="109" t="s">
        <v>560</v>
      </c>
      <c r="I74" s="109">
        <f t="shared" ref="I74:I78" si="17">SUM(P74+T74+X74+AB74+AF74+AJ74+AN74+AR74+AV74+AZ74+BD74+BH74+BL74+BP74,CB74+CF74+CJ74+CN74+CR74+CV74+CZ74+DD74+DH74+DL74+DP74+DT74,DX74+EB74+EF74+EJ74+EN74+ER74+EV74+EZ74+FD74+FH74+FL74+BT74+BX74)</f>
        <v>4.9</v>
      </c>
      <c r="J74" s="109">
        <f>SUMPRODUCT((封面!$J$187:$AF$187=$A$3)*(封面!$H$189:$H$261=$A74)*封面!$J257:$AF257)</f>
        <v>5</v>
      </c>
      <c r="K74" s="109">
        <f t="shared" si="16"/>
        <v>-1.99999999999998</v>
      </c>
      <c r="L74" s="60"/>
      <c r="M74" s="109">
        <f>I74*L74</f>
        <v>0</v>
      </c>
      <c r="N74" s="60"/>
      <c r="O74" s="60"/>
      <c r="P74" s="60">
        <v>0.2</v>
      </c>
      <c r="Q74" s="60">
        <v>2.5</v>
      </c>
      <c r="R74" s="60"/>
      <c r="S74" s="60"/>
      <c r="T74" s="60">
        <v>0.1</v>
      </c>
      <c r="U74" s="60">
        <v>2.5</v>
      </c>
      <c r="V74" s="60"/>
      <c r="W74" s="60"/>
      <c r="X74" s="60">
        <v>0.3</v>
      </c>
      <c r="Y74" s="60">
        <v>2.5</v>
      </c>
      <c r="Z74" s="60"/>
      <c r="AA74" s="60"/>
      <c r="AB74" s="60">
        <v>0.2</v>
      </c>
      <c r="AC74" s="60">
        <v>2.5</v>
      </c>
      <c r="AD74" s="60"/>
      <c r="AE74" s="60"/>
      <c r="AF74" s="60">
        <v>0.3</v>
      </c>
      <c r="AG74" s="60">
        <v>2.5</v>
      </c>
      <c r="AH74" s="60"/>
      <c r="AI74" s="60"/>
      <c r="AJ74" s="60">
        <v>0.2</v>
      </c>
      <c r="AK74" s="60">
        <v>2.5</v>
      </c>
      <c r="AL74" s="60"/>
      <c r="AM74" s="60"/>
      <c r="AN74" s="60">
        <v>0.3</v>
      </c>
      <c r="AO74" s="60">
        <v>2.5</v>
      </c>
      <c r="AP74" s="60"/>
      <c r="AQ74" s="60"/>
      <c r="AR74" s="60">
        <v>0.2</v>
      </c>
      <c r="AS74" s="60">
        <v>2.5</v>
      </c>
      <c r="AT74" s="60"/>
      <c r="AU74" s="60"/>
      <c r="AV74" s="60">
        <v>0.3</v>
      </c>
      <c r="AW74" s="60">
        <v>2.5</v>
      </c>
      <c r="AX74" s="60"/>
      <c r="AY74" s="60"/>
      <c r="AZ74" s="60">
        <v>0.2</v>
      </c>
      <c r="BA74" s="60">
        <v>2.5</v>
      </c>
      <c r="BB74" s="60"/>
      <c r="BC74" s="60"/>
      <c r="BD74" s="60">
        <v>0.1</v>
      </c>
      <c r="BE74" s="60">
        <v>2.5</v>
      </c>
      <c r="BF74" s="60"/>
      <c r="BG74" s="60"/>
      <c r="BH74" s="60">
        <v>0.1</v>
      </c>
      <c r="BI74" s="60">
        <v>2.5</v>
      </c>
      <c r="BJ74" s="60"/>
      <c r="BK74" s="60"/>
      <c r="BL74" s="60">
        <v>0.1</v>
      </c>
      <c r="BM74" s="60">
        <v>2.5</v>
      </c>
      <c r="BN74" s="60"/>
      <c r="BO74" s="60"/>
      <c r="BP74" s="60">
        <v>0.2</v>
      </c>
      <c r="BQ74" s="60">
        <v>2.5</v>
      </c>
      <c r="BR74" s="86"/>
      <c r="BS74" s="86"/>
      <c r="BT74" s="86">
        <v>0.3</v>
      </c>
      <c r="BU74" s="86">
        <v>2.5</v>
      </c>
      <c r="BV74" s="86"/>
      <c r="BW74" s="86"/>
      <c r="BX74" s="86">
        <v>0.1</v>
      </c>
      <c r="BY74" s="86">
        <v>2.5</v>
      </c>
      <c r="BZ74" s="60"/>
      <c r="CA74" s="60"/>
      <c r="CB74" s="60">
        <v>0.2</v>
      </c>
      <c r="CC74" s="60">
        <v>2.5</v>
      </c>
      <c r="CD74" s="60"/>
      <c r="CE74" s="60"/>
      <c r="CF74" s="60">
        <v>0.1</v>
      </c>
      <c r="CG74" s="60">
        <v>2.5</v>
      </c>
      <c r="CH74" s="60"/>
      <c r="CI74" s="60"/>
      <c r="CJ74" s="60">
        <v>0.1</v>
      </c>
      <c r="CK74" s="60">
        <v>2.5</v>
      </c>
      <c r="CL74" s="60"/>
      <c r="CM74" s="60"/>
      <c r="CN74" s="60">
        <v>0.1</v>
      </c>
      <c r="CO74" s="60">
        <v>2.5</v>
      </c>
      <c r="CP74" s="60"/>
      <c r="CQ74" s="60"/>
      <c r="CR74" s="60">
        <v>0.2</v>
      </c>
      <c r="CS74" s="60">
        <v>2.5</v>
      </c>
      <c r="CT74" s="60"/>
      <c r="CU74" s="60"/>
      <c r="CV74" s="60">
        <v>0.1</v>
      </c>
      <c r="CW74" s="60">
        <v>2.5</v>
      </c>
      <c r="CX74" s="60"/>
      <c r="CY74" s="60"/>
      <c r="CZ74" s="60">
        <v>0.2</v>
      </c>
      <c r="DA74" s="60">
        <v>2.5</v>
      </c>
      <c r="DB74" s="60"/>
      <c r="DC74" s="60"/>
      <c r="DD74" s="60">
        <v>0.1</v>
      </c>
      <c r="DE74" s="60">
        <v>2.5</v>
      </c>
      <c r="DF74" s="60"/>
      <c r="DG74" s="60"/>
      <c r="DH74" s="60">
        <v>0.2</v>
      </c>
      <c r="DI74" s="60">
        <v>2.5</v>
      </c>
      <c r="DJ74" s="60"/>
      <c r="DK74" s="60"/>
      <c r="DL74" s="60">
        <v>0.3</v>
      </c>
      <c r="DM74" s="60">
        <v>2.5</v>
      </c>
      <c r="DN74" s="60"/>
      <c r="DO74" s="60"/>
      <c r="DP74" s="60">
        <v>0.1</v>
      </c>
      <c r="DQ74" s="60">
        <v>2.5</v>
      </c>
      <c r="DR74" s="60"/>
      <c r="DS74" s="60"/>
      <c r="DT74" s="60"/>
      <c r="DU74" s="60"/>
      <c r="DV74" s="60"/>
      <c r="DW74" s="60"/>
      <c r="DX74" s="60"/>
      <c r="DY74" s="60"/>
      <c r="DZ74" s="60"/>
      <c r="EA74" s="60"/>
      <c r="EB74" s="60"/>
      <c r="EC74" s="60"/>
      <c r="ED74" s="60"/>
      <c r="EE74" s="60"/>
      <c r="EF74" s="60"/>
      <c r="EG74" s="60"/>
      <c r="EH74" s="60"/>
      <c r="EI74" s="60"/>
      <c r="EJ74" s="60"/>
      <c r="EK74" s="60"/>
      <c r="EL74" s="60"/>
      <c r="EM74" s="60"/>
      <c r="EN74" s="60"/>
      <c r="EO74" s="60"/>
      <c r="EP74" s="60"/>
      <c r="EQ74" s="60"/>
      <c r="ER74" s="60"/>
      <c r="ES74" s="60"/>
      <c r="ET74" s="60"/>
      <c r="EU74" s="60"/>
      <c r="EV74" s="60"/>
      <c r="EW74" s="60"/>
      <c r="EX74" s="60"/>
      <c r="EY74" s="60"/>
      <c r="EZ74" s="60"/>
      <c r="FA74" s="60"/>
      <c r="FB74" s="60"/>
      <c r="FC74" s="60"/>
      <c r="FD74" s="60"/>
      <c r="FE74" s="60"/>
      <c r="FF74" s="60"/>
      <c r="FG74" s="60"/>
      <c r="FH74" s="60"/>
      <c r="FI74" s="60"/>
      <c r="FJ74" s="60"/>
      <c r="FK74" s="60"/>
      <c r="FL74" s="60"/>
      <c r="FM74" s="60"/>
    </row>
    <row r="75" spans="1:169">
      <c r="A75" s="35" t="s">
        <v>565</v>
      </c>
      <c r="B75" s="110" t="s">
        <v>564</v>
      </c>
      <c r="C75" s="109" t="s">
        <v>560</v>
      </c>
      <c r="D75" s="109" t="s">
        <v>560</v>
      </c>
      <c r="E75" s="109" t="s">
        <v>560</v>
      </c>
      <c r="F75" s="109" t="s">
        <v>560</v>
      </c>
      <c r="G75" s="109" t="s">
        <v>560</v>
      </c>
      <c r="H75" s="109" t="s">
        <v>560</v>
      </c>
      <c r="I75" s="109">
        <f t="shared" si="17"/>
        <v>0</v>
      </c>
      <c r="J75" s="109">
        <f>SUMPRODUCT((封面!$J$187:$AF$187=$A$3)*(封面!$H$189:$H$261=$A75)*封面!$J258:$AF258)</f>
        <v>0</v>
      </c>
      <c r="K75" s="109" t="e">
        <f t="shared" si="16"/>
        <v>#DIV/0!</v>
      </c>
      <c r="L75" s="60"/>
      <c r="M75" s="109">
        <f t="shared" ref="M75:M78" si="18">I75*L75</f>
        <v>0</v>
      </c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86"/>
      <c r="BS75" s="86"/>
      <c r="BT75" s="86"/>
      <c r="BU75" s="86"/>
      <c r="BV75" s="86"/>
      <c r="BW75" s="86"/>
      <c r="BX75" s="86"/>
      <c r="BY75" s="86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J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</row>
    <row r="76" spans="1:169">
      <c r="A76" s="35" t="s">
        <v>566</v>
      </c>
      <c r="B76" s="110" t="s">
        <v>564</v>
      </c>
      <c r="C76" s="109" t="s">
        <v>560</v>
      </c>
      <c r="D76" s="109" t="s">
        <v>560</v>
      </c>
      <c r="E76" s="109" t="s">
        <v>560</v>
      </c>
      <c r="F76" s="109" t="s">
        <v>560</v>
      </c>
      <c r="G76" s="109" t="s">
        <v>560</v>
      </c>
      <c r="H76" s="109" t="s">
        <v>560</v>
      </c>
      <c r="I76" s="109">
        <f t="shared" si="17"/>
        <v>0</v>
      </c>
      <c r="J76" s="109">
        <f>SUMPRODUCT((封面!$J$187:$AF$187=$A$3)*(封面!$H$189:$H$261=$A76)*封面!$J259:$AF259)</f>
        <v>0</v>
      </c>
      <c r="K76" s="109" t="e">
        <f t="shared" si="16"/>
        <v>#DIV/0!</v>
      </c>
      <c r="L76" s="60"/>
      <c r="M76" s="109">
        <f t="shared" si="18"/>
        <v>0</v>
      </c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86"/>
      <c r="BS76" s="86"/>
      <c r="BT76" s="86"/>
      <c r="BU76" s="86"/>
      <c r="BV76" s="86"/>
      <c r="BW76" s="86"/>
      <c r="BX76" s="86"/>
      <c r="BY76" s="86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0"/>
      <c r="DX76" s="60"/>
      <c r="DY76" s="60"/>
      <c r="DZ76" s="60"/>
      <c r="EA76" s="60"/>
      <c r="EB76" s="60"/>
      <c r="EC76" s="60"/>
      <c r="ED76" s="60"/>
      <c r="EE76" s="60"/>
      <c r="EF76" s="60"/>
      <c r="EG76" s="60"/>
      <c r="EH76" s="60"/>
      <c r="EI76" s="60"/>
      <c r="EJ76" s="60"/>
      <c r="EK76" s="60"/>
      <c r="EL76" s="60"/>
      <c r="EM76" s="60"/>
      <c r="EN76" s="60"/>
      <c r="EO76" s="60"/>
      <c r="EP76" s="60"/>
      <c r="EQ76" s="60"/>
      <c r="ER76" s="60"/>
      <c r="ES76" s="60"/>
      <c r="ET76" s="60"/>
      <c r="EU76" s="60"/>
      <c r="EV76" s="60"/>
      <c r="EW76" s="60"/>
      <c r="EX76" s="60"/>
      <c r="EY76" s="60"/>
      <c r="EZ76" s="60"/>
      <c r="FA76" s="60"/>
      <c r="FB76" s="60"/>
      <c r="FC76" s="60"/>
      <c r="FD76" s="60"/>
      <c r="FE76" s="60"/>
      <c r="FF76" s="60"/>
      <c r="FG76" s="60"/>
      <c r="FH76" s="60"/>
      <c r="FI76" s="60"/>
      <c r="FJ76" s="60"/>
      <c r="FK76" s="60"/>
      <c r="FL76" s="60"/>
      <c r="FM76" s="60"/>
    </row>
    <row r="77" spans="1:169">
      <c r="A77" s="35" t="s">
        <v>568</v>
      </c>
      <c r="B77" s="110" t="s">
        <v>567</v>
      </c>
      <c r="C77" s="109" t="s">
        <v>560</v>
      </c>
      <c r="D77" s="109" t="s">
        <v>560</v>
      </c>
      <c r="E77" s="109" t="s">
        <v>560</v>
      </c>
      <c r="F77" s="109" t="s">
        <v>560</v>
      </c>
      <c r="G77" s="109" t="s">
        <v>560</v>
      </c>
      <c r="H77" s="109" t="s">
        <v>560</v>
      </c>
      <c r="I77" s="109">
        <f t="shared" si="17"/>
        <v>0</v>
      </c>
      <c r="J77" s="109">
        <f>SUMPRODUCT((封面!$J$187:$AF$187=$A$3)*(封面!$H$189:$H$261=$A77)*封面!$J260:$AF260)</f>
        <v>0</v>
      </c>
      <c r="K77" s="109" t="e">
        <f t="shared" si="16"/>
        <v>#DIV/0!</v>
      </c>
      <c r="L77" s="60"/>
      <c r="M77" s="109">
        <f t="shared" si="18"/>
        <v>0</v>
      </c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86"/>
      <c r="BS77" s="86"/>
      <c r="BT77" s="86"/>
      <c r="BU77" s="86"/>
      <c r="BV77" s="86"/>
      <c r="BW77" s="86"/>
      <c r="BX77" s="86"/>
      <c r="BY77" s="86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60"/>
      <c r="CN77" s="60"/>
      <c r="CO77" s="60"/>
      <c r="CP77" s="60"/>
      <c r="CQ77" s="60"/>
      <c r="CR77" s="60"/>
      <c r="CS77" s="60"/>
      <c r="CT77" s="60"/>
      <c r="CU77" s="60"/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J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</row>
    <row r="78" spans="1:169">
      <c r="A78" s="111" t="s">
        <v>651</v>
      </c>
      <c r="B78" s="109"/>
      <c r="C78" s="109" t="s">
        <v>560</v>
      </c>
      <c r="D78" s="19" t="s">
        <v>560</v>
      </c>
      <c r="E78" s="112" t="s">
        <v>560</v>
      </c>
      <c r="F78" s="112" t="s">
        <v>560</v>
      </c>
      <c r="G78" s="112" t="s">
        <v>560</v>
      </c>
      <c r="H78" s="112" t="s">
        <v>560</v>
      </c>
      <c r="I78" s="109">
        <f t="shared" si="17"/>
        <v>0</v>
      </c>
      <c r="J78" s="109">
        <f>SUMPRODUCT((封面!$J$187:$AF$187=$A$3)*(封面!$H$189:$H$261=$A78)*封面!$J261:$AF261)</f>
        <v>0</v>
      </c>
      <c r="K78" s="109" t="e">
        <f t="shared" si="16"/>
        <v>#DIV/0!</v>
      </c>
      <c r="L78" s="60"/>
      <c r="M78" s="109">
        <f t="shared" si="18"/>
        <v>0</v>
      </c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86"/>
      <c r="BS78" s="86"/>
      <c r="BT78" s="86"/>
      <c r="BU78" s="86"/>
      <c r="BV78" s="86"/>
      <c r="BW78" s="86"/>
      <c r="BX78" s="86"/>
      <c r="BY78" s="86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60"/>
      <c r="CQ78" s="60"/>
      <c r="CR78" s="60"/>
      <c r="CS78" s="60"/>
      <c r="CT78" s="60"/>
      <c r="CU78" s="60"/>
      <c r="CV78" s="60"/>
      <c r="CW78" s="60"/>
      <c r="CX78" s="60"/>
      <c r="CY78" s="60"/>
      <c r="CZ78" s="60"/>
      <c r="DA78" s="60"/>
      <c r="DB78" s="60"/>
      <c r="DC78" s="60"/>
      <c r="DD78" s="60"/>
      <c r="DE78" s="60"/>
      <c r="DF78" s="60"/>
      <c r="DG78" s="60"/>
      <c r="DH78" s="60"/>
      <c r="DI78" s="60"/>
      <c r="DJ78" s="60"/>
      <c r="DK78" s="60"/>
      <c r="DL78" s="60"/>
      <c r="DM78" s="60"/>
      <c r="DN78" s="60"/>
      <c r="DO78" s="60"/>
      <c r="DP78" s="60"/>
      <c r="DQ78" s="60"/>
      <c r="DR78" s="60"/>
      <c r="DS78" s="60"/>
      <c r="DT78" s="60"/>
      <c r="DU78" s="60"/>
      <c r="DV78" s="60"/>
      <c r="DW78" s="60"/>
      <c r="DX78" s="60"/>
      <c r="DY78" s="60"/>
      <c r="DZ78" s="60"/>
      <c r="EA78" s="60"/>
      <c r="EB78" s="60"/>
      <c r="EC78" s="60"/>
      <c r="ED78" s="60"/>
      <c r="EE78" s="60"/>
      <c r="EF78" s="60"/>
      <c r="EG78" s="60"/>
      <c r="EH78" s="60"/>
      <c r="EI78" s="60"/>
      <c r="EJ78" s="60"/>
      <c r="EK78" s="60"/>
      <c r="EL78" s="60"/>
      <c r="EM78" s="60"/>
      <c r="EN78" s="60"/>
      <c r="EO78" s="60"/>
      <c r="EP78" s="60"/>
      <c r="EQ78" s="60"/>
      <c r="ER78" s="60"/>
      <c r="ES78" s="60"/>
      <c r="ET78" s="60"/>
      <c r="EU78" s="60"/>
      <c r="EV78" s="60"/>
      <c r="EW78" s="60"/>
      <c r="EX78" s="60"/>
      <c r="EY78" s="60"/>
      <c r="EZ78" s="60"/>
      <c r="FA78" s="60"/>
      <c r="FB78" s="60"/>
      <c r="FC78" s="60"/>
      <c r="FD78" s="60"/>
      <c r="FE78" s="60"/>
      <c r="FF78" s="60"/>
      <c r="FG78" s="60"/>
      <c r="FH78" s="60"/>
      <c r="FI78" s="60"/>
      <c r="FJ78" s="60"/>
      <c r="FK78" s="60"/>
      <c r="FL78" s="60"/>
      <c r="FM78" s="60"/>
    </row>
    <row r="79" spans="1:11">
      <c r="A79" s="113" t="s">
        <v>652</v>
      </c>
      <c r="B79" s="113"/>
      <c r="C79" s="113"/>
      <c r="D79" s="113"/>
      <c r="E79" s="113"/>
      <c r="F79" s="113"/>
      <c r="G79" s="113"/>
      <c r="H79" s="113"/>
      <c r="I79" s="113"/>
      <c r="J79" s="119"/>
      <c r="K79" s="119"/>
    </row>
  </sheetData>
  <sheetProtection password="C71F" sheet="1" formatColumns="0" formatRows="0" objects="1" scenarios="1"/>
  <mergeCells count="45">
    <mergeCell ref="A1:M1"/>
    <mergeCell ref="N2:V2"/>
    <mergeCell ref="C4:E4"/>
    <mergeCell ref="F4:H4"/>
    <mergeCell ref="I4:K4"/>
    <mergeCell ref="N4:Q4"/>
    <mergeCell ref="R4:U4"/>
    <mergeCell ref="V4:Y4"/>
    <mergeCell ref="Z4:AC4"/>
    <mergeCell ref="AD4:AG4"/>
    <mergeCell ref="AH4:AK4"/>
    <mergeCell ref="AL4:AO4"/>
    <mergeCell ref="AP4:AS4"/>
    <mergeCell ref="AT4:AW4"/>
    <mergeCell ref="AX4:BA4"/>
    <mergeCell ref="BB4:BE4"/>
    <mergeCell ref="BF4:BI4"/>
    <mergeCell ref="BJ4:BM4"/>
    <mergeCell ref="BN4:BQ4"/>
    <mergeCell ref="BR4:BU4"/>
    <mergeCell ref="BV4:BY4"/>
    <mergeCell ref="BZ4:CC4"/>
    <mergeCell ref="CD4:CG4"/>
    <mergeCell ref="CH4:CK4"/>
    <mergeCell ref="CL4:CO4"/>
    <mergeCell ref="CP4:CS4"/>
    <mergeCell ref="CT4:CW4"/>
    <mergeCell ref="CX4:DA4"/>
    <mergeCell ref="DB4:DE4"/>
    <mergeCell ref="DF4:DI4"/>
    <mergeCell ref="DJ4:DM4"/>
    <mergeCell ref="DN4:DQ4"/>
    <mergeCell ref="DR4:DU4"/>
    <mergeCell ref="DV4:DY4"/>
    <mergeCell ref="DZ4:EC4"/>
    <mergeCell ref="ED4:EG4"/>
    <mergeCell ref="EH4:EK4"/>
    <mergeCell ref="EL4:EO4"/>
    <mergeCell ref="EP4:ES4"/>
    <mergeCell ref="ET4:EW4"/>
    <mergeCell ref="EX4:FA4"/>
    <mergeCell ref="FB4:FE4"/>
    <mergeCell ref="FF4:FI4"/>
    <mergeCell ref="FJ4:FM4"/>
    <mergeCell ref="A79:I79"/>
  </mergeCells>
  <conditionalFormatting sqref="N6:FM6">
    <cfRule type="cellIs" dxfId="1" priority="381" operator="notEqual">
      <formula>#REF!+#REF!-#REF!</formula>
    </cfRule>
    <cfRule type="cellIs" dxfId="1" priority="474" operator="notEqual">
      <formula>中药材产业相关情况!#REF!</formula>
    </cfRule>
  </conditionalFormatting>
  <conditionalFormatting sqref="W8:Y8">
    <cfRule type="expression" dxfId="3" priority="354">
      <formula>W8&lt;#REF!</formula>
    </cfRule>
  </conditionalFormatting>
  <conditionalFormatting sqref="AA8:AC8">
    <cfRule type="expression" dxfId="3" priority="343">
      <formula>AA8&lt;#REF!</formula>
    </cfRule>
  </conditionalFormatting>
  <conditionalFormatting sqref="AE8:AG8">
    <cfRule type="expression" dxfId="3" priority="333">
      <formula>AE8&lt;#REF!</formula>
    </cfRule>
  </conditionalFormatting>
  <conditionalFormatting sqref="AI8:AK8">
    <cfRule type="expression" dxfId="3" priority="323">
      <formula>AI8&lt;#REF!</formula>
    </cfRule>
  </conditionalFormatting>
  <conditionalFormatting sqref="AM8:AO8">
    <cfRule type="expression" dxfId="3" priority="313">
      <formula>AM8&lt;#REF!</formula>
    </cfRule>
  </conditionalFormatting>
  <conditionalFormatting sqref="AQ8:AS8">
    <cfRule type="expression" dxfId="3" priority="303">
      <formula>AQ8&lt;#REF!</formula>
    </cfRule>
  </conditionalFormatting>
  <conditionalFormatting sqref="AU8:AW8">
    <cfRule type="expression" dxfId="3" priority="293">
      <formula>AU8&lt;#REF!</formula>
    </cfRule>
  </conditionalFormatting>
  <conditionalFormatting sqref="AY8:BA8">
    <cfRule type="expression" dxfId="3" priority="283">
      <formula>AY8&lt;#REF!</formula>
    </cfRule>
  </conditionalFormatting>
  <conditionalFormatting sqref="BC8:BE8">
    <cfRule type="expression" dxfId="3" priority="273">
      <formula>BC8&lt;#REF!</formula>
    </cfRule>
  </conditionalFormatting>
  <conditionalFormatting sqref="BK8:BM8">
    <cfRule type="expression" dxfId="3" priority="264">
      <formula>BK8&lt;#REF!</formula>
    </cfRule>
  </conditionalFormatting>
  <conditionalFormatting sqref="BO8:BQ8">
    <cfRule type="expression" dxfId="3" priority="253">
      <formula>BO8&lt;#REF!</formula>
    </cfRule>
  </conditionalFormatting>
  <conditionalFormatting sqref="BS8:BU8">
    <cfRule type="expression" dxfId="3" priority="243">
      <formula>BS8&lt;#REF!</formula>
    </cfRule>
  </conditionalFormatting>
  <conditionalFormatting sqref="BW8:BY8">
    <cfRule type="expression" dxfId="3" priority="233">
      <formula>BW8&lt;#REF!</formula>
    </cfRule>
  </conditionalFormatting>
  <conditionalFormatting sqref="CA8:CC8">
    <cfRule type="expression" dxfId="3" priority="223">
      <formula>CA8&lt;#REF!</formula>
    </cfRule>
  </conditionalFormatting>
  <conditionalFormatting sqref="CE8:CG8">
    <cfRule type="expression" dxfId="3" priority="213">
      <formula>CE8&lt;#REF!</formula>
    </cfRule>
  </conditionalFormatting>
  <conditionalFormatting sqref="CI8:CK8">
    <cfRule type="expression" dxfId="3" priority="203">
      <formula>CI8&lt;#REF!</formula>
    </cfRule>
  </conditionalFormatting>
  <conditionalFormatting sqref="CM8:CO8">
    <cfRule type="expression" dxfId="3" priority="193">
      <formula>CM8&lt;#REF!</formula>
    </cfRule>
  </conditionalFormatting>
  <conditionalFormatting sqref="CQ8:CS8">
    <cfRule type="expression" dxfId="3" priority="183">
      <formula>CQ8&lt;#REF!</formula>
    </cfRule>
  </conditionalFormatting>
  <conditionalFormatting sqref="CU8:CW8">
    <cfRule type="expression" dxfId="3" priority="173">
      <formula>CU8&lt;#REF!</formula>
    </cfRule>
  </conditionalFormatting>
  <conditionalFormatting sqref="CY8:DA8">
    <cfRule type="expression" dxfId="3" priority="163">
      <formula>CY8&lt;#REF!</formula>
    </cfRule>
  </conditionalFormatting>
  <conditionalFormatting sqref="DC8:DE8">
    <cfRule type="expression" dxfId="3" priority="153">
      <formula>DC8&lt;#REF!</formula>
    </cfRule>
  </conditionalFormatting>
  <conditionalFormatting sqref="DG8:DI8">
    <cfRule type="expression" dxfId="3" priority="143">
      <formula>DG8&lt;#REF!</formula>
    </cfRule>
  </conditionalFormatting>
  <conditionalFormatting sqref="DK8:DM8">
    <cfRule type="expression" dxfId="3" priority="133">
      <formula>DK8&lt;#REF!</formula>
    </cfRule>
  </conditionalFormatting>
  <conditionalFormatting sqref="DO8:DQ8">
    <cfRule type="expression" dxfId="3" priority="123">
      <formula>DO8&lt;#REF!</formula>
    </cfRule>
  </conditionalFormatting>
  <conditionalFormatting sqref="DS8:DU8">
    <cfRule type="expression" dxfId="3" priority="113">
      <formula>DS8&lt;#REF!</formula>
    </cfRule>
  </conditionalFormatting>
  <conditionalFormatting sqref="DW8:DY8">
    <cfRule type="expression" dxfId="3" priority="103">
      <formula>DW8&lt;#REF!</formula>
    </cfRule>
  </conditionalFormatting>
  <conditionalFormatting sqref="EA8:EC8">
    <cfRule type="expression" dxfId="3" priority="93">
      <formula>EA8&lt;#REF!</formula>
    </cfRule>
  </conditionalFormatting>
  <conditionalFormatting sqref="EE8:EG8">
    <cfRule type="expression" dxfId="3" priority="83">
      <formula>EE8&lt;#REF!</formula>
    </cfRule>
  </conditionalFormatting>
  <conditionalFormatting sqref="EI8:EK8">
    <cfRule type="expression" dxfId="3" priority="73">
      <formula>EI8&lt;#REF!</formula>
    </cfRule>
  </conditionalFormatting>
  <conditionalFormatting sqref="EM8:EO8">
    <cfRule type="expression" dxfId="3" priority="63">
      <formula>EM8&lt;#REF!</formula>
    </cfRule>
  </conditionalFormatting>
  <conditionalFormatting sqref="EQ8:ES8">
    <cfRule type="expression" dxfId="3" priority="53">
      <formula>EQ8&lt;#REF!</formula>
    </cfRule>
  </conditionalFormatting>
  <conditionalFormatting sqref="EU8:EW8">
    <cfRule type="expression" dxfId="3" priority="43">
      <formula>EU8&lt;#REF!</formula>
    </cfRule>
  </conditionalFormatting>
  <conditionalFormatting sqref="EY8:FA8">
    <cfRule type="expression" dxfId="3" priority="33">
      <formula>EY8&lt;#REF!</formula>
    </cfRule>
  </conditionalFormatting>
  <conditionalFormatting sqref="FC8:FE8">
    <cfRule type="expression" dxfId="3" priority="23">
      <formula>FC8&lt;#REF!</formula>
    </cfRule>
  </conditionalFormatting>
  <conditionalFormatting sqref="FG8:FI8">
    <cfRule type="expression" dxfId="3" priority="13">
      <formula>FG8&lt;#REF!</formula>
    </cfRule>
  </conditionalFormatting>
  <conditionalFormatting sqref="FK8:FM8">
    <cfRule type="expression" dxfId="3" priority="3">
      <formula>FK8&lt;#REF!</formula>
    </cfRule>
  </conditionalFormatting>
  <conditionalFormatting sqref="W9:Y9">
    <cfRule type="cellIs" dxfId="0" priority="357" stopIfTrue="1" operator="lessThan">
      <formula>W10</formula>
    </cfRule>
  </conditionalFormatting>
  <conditionalFormatting sqref="AA9:AC9">
    <cfRule type="cellIs" dxfId="0" priority="346" stopIfTrue="1" operator="lessThan">
      <formula>AA10</formula>
    </cfRule>
  </conditionalFormatting>
  <conditionalFormatting sqref="AE9:AG9">
    <cfRule type="cellIs" dxfId="0" priority="336" stopIfTrue="1" operator="lessThan">
      <formula>AE10</formula>
    </cfRule>
  </conditionalFormatting>
  <conditionalFormatting sqref="AI9:AK9">
    <cfRule type="cellIs" dxfId="0" priority="326" stopIfTrue="1" operator="lessThan">
      <formula>AI10</formula>
    </cfRule>
  </conditionalFormatting>
  <conditionalFormatting sqref="AM9:AO9">
    <cfRule type="cellIs" dxfId="0" priority="316" stopIfTrue="1" operator="lessThan">
      <formula>AM10</formula>
    </cfRule>
  </conditionalFormatting>
  <conditionalFormatting sqref="AQ9:AS9">
    <cfRule type="cellIs" dxfId="0" priority="306" stopIfTrue="1" operator="lessThan">
      <formula>AQ10</formula>
    </cfRule>
  </conditionalFormatting>
  <conditionalFormatting sqref="AU9:AW9">
    <cfRule type="cellIs" dxfId="0" priority="296" stopIfTrue="1" operator="lessThan">
      <formula>AU10</formula>
    </cfRule>
  </conditionalFormatting>
  <conditionalFormatting sqref="AY9:BA9">
    <cfRule type="cellIs" dxfId="0" priority="286" stopIfTrue="1" operator="lessThan">
      <formula>AY10</formula>
    </cfRule>
  </conditionalFormatting>
  <conditionalFormatting sqref="BC9:BE9">
    <cfRule type="cellIs" dxfId="0" priority="276" stopIfTrue="1" operator="lessThan">
      <formula>BC10</formula>
    </cfRule>
  </conditionalFormatting>
  <conditionalFormatting sqref="BK9:BM9">
    <cfRule type="cellIs" dxfId="0" priority="267" stopIfTrue="1" operator="lessThan">
      <formula>BK10</formula>
    </cfRule>
  </conditionalFormatting>
  <conditionalFormatting sqref="BO9:BQ9">
    <cfRule type="cellIs" dxfId="0" priority="256" stopIfTrue="1" operator="lessThan">
      <formula>BO10</formula>
    </cfRule>
  </conditionalFormatting>
  <conditionalFormatting sqref="BS9:BU9">
    <cfRule type="cellIs" dxfId="0" priority="246" stopIfTrue="1" operator="lessThan">
      <formula>BS10</formula>
    </cfRule>
  </conditionalFormatting>
  <conditionalFormatting sqref="BW9:BY9">
    <cfRule type="cellIs" dxfId="0" priority="236" stopIfTrue="1" operator="lessThan">
      <formula>BW10</formula>
    </cfRule>
  </conditionalFormatting>
  <conditionalFormatting sqref="CA9:CC9">
    <cfRule type="cellIs" dxfId="0" priority="226" stopIfTrue="1" operator="lessThan">
      <formula>CA10</formula>
    </cfRule>
  </conditionalFormatting>
  <conditionalFormatting sqref="CE9:CG9">
    <cfRule type="cellIs" dxfId="0" priority="216" stopIfTrue="1" operator="lessThan">
      <formula>CE10</formula>
    </cfRule>
  </conditionalFormatting>
  <conditionalFormatting sqref="CI9:CK9">
    <cfRule type="cellIs" dxfId="0" priority="206" stopIfTrue="1" operator="lessThan">
      <formula>CI10</formula>
    </cfRule>
  </conditionalFormatting>
  <conditionalFormatting sqref="CM9:CO9">
    <cfRule type="cellIs" dxfId="0" priority="196" stopIfTrue="1" operator="lessThan">
      <formula>CM10</formula>
    </cfRule>
  </conditionalFormatting>
  <conditionalFormatting sqref="CQ9:CS9">
    <cfRule type="cellIs" dxfId="0" priority="186" stopIfTrue="1" operator="lessThan">
      <formula>CQ10</formula>
    </cfRule>
  </conditionalFormatting>
  <conditionalFormatting sqref="CU9:CW9">
    <cfRule type="cellIs" dxfId="0" priority="176" stopIfTrue="1" operator="lessThan">
      <formula>CU10</formula>
    </cfRule>
  </conditionalFormatting>
  <conditionalFormatting sqref="CY9:DA9">
    <cfRule type="cellIs" dxfId="0" priority="166" stopIfTrue="1" operator="lessThan">
      <formula>CY10</formula>
    </cfRule>
  </conditionalFormatting>
  <conditionalFormatting sqref="DC9:DE9">
    <cfRule type="cellIs" dxfId="0" priority="156" stopIfTrue="1" operator="lessThan">
      <formula>DC10</formula>
    </cfRule>
  </conditionalFormatting>
  <conditionalFormatting sqref="DG9:DI9">
    <cfRule type="cellIs" dxfId="0" priority="146" stopIfTrue="1" operator="lessThan">
      <formula>DG10</formula>
    </cfRule>
  </conditionalFormatting>
  <conditionalFormatting sqref="DK9:DM9">
    <cfRule type="cellIs" dxfId="0" priority="136" stopIfTrue="1" operator="lessThan">
      <formula>DK10</formula>
    </cfRule>
  </conditionalFormatting>
  <conditionalFormatting sqref="DO9:DQ9">
    <cfRule type="cellIs" dxfId="0" priority="126" stopIfTrue="1" operator="lessThan">
      <formula>DO10</formula>
    </cfRule>
  </conditionalFormatting>
  <conditionalFormatting sqref="DS9:DU9">
    <cfRule type="cellIs" dxfId="0" priority="116" stopIfTrue="1" operator="lessThan">
      <formula>DS10</formula>
    </cfRule>
  </conditionalFormatting>
  <conditionalFormatting sqref="DW9:DY9">
    <cfRule type="cellIs" dxfId="0" priority="106" stopIfTrue="1" operator="lessThan">
      <formula>DW10</formula>
    </cfRule>
  </conditionalFormatting>
  <conditionalFormatting sqref="EA9:EC9">
    <cfRule type="cellIs" dxfId="0" priority="96" stopIfTrue="1" operator="lessThan">
      <formula>EA10</formula>
    </cfRule>
  </conditionalFormatting>
  <conditionalFormatting sqref="EE9:EG9">
    <cfRule type="cellIs" dxfId="0" priority="86" stopIfTrue="1" operator="lessThan">
      <formula>EE10</formula>
    </cfRule>
  </conditionalFormatting>
  <conditionalFormatting sqref="EI9:EK9">
    <cfRule type="cellIs" dxfId="0" priority="76" stopIfTrue="1" operator="lessThan">
      <formula>EI10</formula>
    </cfRule>
  </conditionalFormatting>
  <conditionalFormatting sqref="EM9:EO9">
    <cfRule type="cellIs" dxfId="0" priority="66" stopIfTrue="1" operator="lessThan">
      <formula>EM10</formula>
    </cfRule>
  </conditionalFormatting>
  <conditionalFormatting sqref="EQ9:ES9">
    <cfRule type="cellIs" dxfId="0" priority="56" stopIfTrue="1" operator="lessThan">
      <formula>EQ10</formula>
    </cfRule>
  </conditionalFormatting>
  <conditionalFormatting sqref="EU9:EW9">
    <cfRule type="cellIs" dxfId="0" priority="46" stopIfTrue="1" operator="lessThan">
      <formula>EU10</formula>
    </cfRule>
  </conditionalFormatting>
  <conditionalFormatting sqref="EY9:FA9">
    <cfRule type="cellIs" dxfId="0" priority="36" stopIfTrue="1" operator="lessThan">
      <formula>EY10</formula>
    </cfRule>
  </conditionalFormatting>
  <conditionalFormatting sqref="FC9:FE9">
    <cfRule type="cellIs" dxfId="0" priority="26" stopIfTrue="1" operator="lessThan">
      <formula>FC10</formula>
    </cfRule>
  </conditionalFormatting>
  <conditionalFormatting sqref="FG9:FI9">
    <cfRule type="cellIs" dxfId="0" priority="16" stopIfTrue="1" operator="lessThan">
      <formula>FG10</formula>
    </cfRule>
  </conditionalFormatting>
  <conditionalFormatting sqref="FK9:FM9">
    <cfRule type="cellIs" dxfId="0" priority="6" stopIfTrue="1" operator="lessThan">
      <formula>FK10</formula>
    </cfRule>
  </conditionalFormatting>
  <conditionalFormatting sqref="N8:V8 Z8 AD8 AH8 AL8 AP8 AT8 AX8 BB8 BF8:BJ8 BN8 BR8 BV8 BZ8 CD8 CH8 CL8 CP8 CT8 CX8 DB8 DF8 DJ8 DN8 DR8 DV8 DZ8 ED8 EH8 EL8 EP8 ET8 EX8 FB8 FF8 FJ8">
    <cfRule type="expression" dxfId="3" priority="372">
      <formula>N8&lt;#REF!</formula>
    </cfRule>
  </conditionalFormatting>
  <conditionalFormatting sqref="N9:V9 Z9 AD9 AH9 AL9 AP9 AT9 AX9 BB9 BF9:BJ9 BN9 BR9 BV9 BZ9 CD9 CH9 CL9 CP9 CT9 CX9 DB9 DF9 DJ9 DN9">
    <cfRule type="cellIs" dxfId="0" priority="468" stopIfTrue="1" operator="lessThan">
      <formula>N10</formula>
    </cfRule>
  </conditionalFormatting>
  <conditionalFormatting sqref="DR9 DV9 DZ9 ED9 EH9 EL9 EP9 ET9 EX9 FB9 FF9 FJ9">
    <cfRule type="cellIs" dxfId="0" priority="386" stopIfTrue="1" operator="lessThan">
      <formula>DR10</formula>
    </cfRule>
  </conditionalFormatting>
  <dataValidations count="3">
    <dataValidation type="custom" allowBlank="1" showInputMessage="1" showErrorMessage="1" error="自动生成，无需录入！" sqref="O3:Q3 S3:U3 W3:Y3 AA3:AC3 AE3:AG3 AI3:AK3 AM3:AO3 AQ3:AS3 AU3:AW3 AY3:BA3 BC3:BE3 BG3:BI3 BK3:BM3 BO3:BQ3 BS3:BU3 BW3:BY3 CA3:CC3 CE3:CG3 CI3:CK3 CM3:CO3 CQ3:CS3 CU3:CW3 CY3:DA3 DC3:DE3 DG3:DI3 DK3:DM3 DO3:DQ3 DS3:DU3 DW3:DY3 EA3:EC3 EE3:EG3 EI3:EK3 EM3:EO3 EQ3:ES3 EU3:EW3 EY3:FA3 FC3:FE3 FG3:FI3 FK3:FM3 N3:N4 R3:R4 V3:V4 Z3:Z4 AD3:AD4 AH3:AH4 AL3:AL4 AP3:AP4 AT3:AT4 AX3:AX4 BB3:BB4 BF3:BF4 BJ3:BJ4 BN3:BN4 BR3:BR4 BV3:BV4 BZ3:BZ4 CD3:CD4 CH3:CH4 CL3:CL4 CP3:CP4 CT3:CT4 CX3:CX4 DB3:DB4 DF3:DF4 DJ3:DJ4 DN3:DN4 DR3:DR4 DV3:DV4 DZ3:DZ4 ED3:ED4 EH3:EH4 EL3:EL4 EP3:EP4 ET3:ET4 EX3:EX4 FB3:FB4 FF3:FF4 FJ3:FJ4">
      <formula1>"xzdhgkty47589632140"</formula1>
    </dataValidation>
    <dataValidation allowBlank="1" showInputMessage="1" showErrorMessage="1" error="此单元格非录入格！" sqref="BZ6:FM7 BR6:BY78 N6:BQ7"/>
    <dataValidation type="custom" allowBlank="1" showInputMessage="1" showErrorMessage="1" error="此单元格非录入格！" sqref="L5:M5">
      <formula1>"xzdhj4125"</formula1>
    </dataValidation>
  </dataValidations>
  <hyperlinks>
    <hyperlink ref="I3" location="封面!C3" display="返回目录"/>
  </hyperlinks>
  <printOptions horizontalCentered="1"/>
  <pageMargins left="0.669291338582677" right="0.551181102362205" top="0.393700787401575" bottom="0.393700787401575" header="0.511811023622047" footer="0.511811023622047"/>
  <pageSetup paperSize="9" orientation="portrait" blackAndWhite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36" sqref="G36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4" master="">
    <arrUserId title="nytj" rangeCreator="" othersAccessPermission="edit"/>
    <arrUserId title="xzd_2_1" rangeCreator="" othersAccessPermission="edit"/>
  </rangeList>
  <rangeList sheetStid="1" master=""/>
  <rangeList sheetStid="2" master=""/>
  <rangeList sheetStid="15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tjj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中药材产业相关情况</vt:lpstr>
      <vt:lpstr>中药材农业生产情况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韩旭</cp:lastModifiedBy>
  <dcterms:created xsi:type="dcterms:W3CDTF">2012-11-12T13:38:00Z</dcterms:created>
  <cp:lastPrinted>2021-06-18T09:43:00Z</cp:lastPrinted>
  <dcterms:modified xsi:type="dcterms:W3CDTF">2022-12-05T04:21:25Z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F9A6B0A657E04B849FC61E1D438D82D6</vt:lpwstr>
  </property>
</Properties>
</file>