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DCA0" lockStructure="1"/>
  <bookViews>
    <workbookView windowWidth="24000" windowHeight="9225" activeTab="3"/>
  </bookViews>
  <sheets>
    <sheet name="使用说明" sheetId="7" r:id="rId1"/>
    <sheet name="1季度" sheetId="8" r:id="rId2"/>
    <sheet name="2季度" sheetId="18" r:id="rId3"/>
    <sheet name="3季度" sheetId="17" r:id="rId4"/>
    <sheet name="Sheet" sheetId="9" state="hidden" r:id="rId5"/>
    <sheet name="Sheet2" sheetId="10" r:id="rId6"/>
  </sheets>
  <externalReferences>
    <externalReference r:id="rId7"/>
    <externalReference r:id="rId8"/>
    <externalReference r:id="rId9"/>
    <externalReference r:id="rId10"/>
  </externalReferences>
  <definedNames>
    <definedName name="_14、2015年秋冬播面积_定报">[1]封面!$C$18</definedName>
    <definedName name="_nst1">[1]封面!$J$137:$AF$137</definedName>
    <definedName name="_nst10">[1]封面!$H$139:$H$198</definedName>
    <definedName name="_nst2">[1]封面!$J$204:$AF$204</definedName>
    <definedName name="_nst20">[1]封面!$H$205:$H$233</definedName>
    <definedName name="csxh" localSheetId="1">Sheet!$AY$86:$CL$108</definedName>
    <definedName name="csxh" localSheetId="2">Sheet!$AY$86:$CL$108</definedName>
    <definedName name="csxh" localSheetId="3">Sheet!$AY$86:$CL$108</definedName>
    <definedName name="dmdw">[1]封面!$L$79:$M$100</definedName>
    <definedName name="fks" localSheetId="4">Sheet!$CJ$111:$DN$173</definedName>
    <definedName name="ncysg">[1]封面!$J$528:$AF$528</definedName>
    <definedName name="ncysg0">[1]封面!$I$529:$I$570</definedName>
    <definedName name="ncysg0f">[1]封面!$AI$529:$AI$570</definedName>
    <definedName name="ncysgf">[1]封面!$AJ$528:$BF$528</definedName>
    <definedName name="ngmyz">[1]封面!$K$775:$AG$775</definedName>
    <definedName name="ngmyz0">[1]封面!$J$776:$J$792</definedName>
    <definedName name="ngmyz0f">[1]封面!$AJ$776:$AJ$792</definedName>
    <definedName name="ngmyzf">[1]封面!$AK$775:$BG$775</definedName>
    <definedName name="njjzw">[1]封面!$J$399:$AF$399</definedName>
    <definedName name="njjzw0">[1]封面!$I$400:$I$522</definedName>
    <definedName name="njjzw0f">[1]封面!$AI$400:$AI$522</definedName>
    <definedName name="njjzwf">[1]封面!$AJ$399:$BF$399</definedName>
    <definedName name="nldl">[1]封面!$J$237:$AF$237</definedName>
    <definedName name="nldl0">[1]封面!$H$239:$H$329</definedName>
    <definedName name="nldl0f">[1]封面!$AH$239:$AH$329</definedName>
    <definedName name="nldlf">[1]封面!$AJ$238:$BF$238</definedName>
    <definedName name="nlssc">[1]封面!$J$335:$AF$335</definedName>
    <definedName name="nlssc0">[1]封面!$I$336:$I$393</definedName>
    <definedName name="nlssc0f">[1]封面!$AI$336:$AI$393</definedName>
    <definedName name="nlsscf">[1]封面!$AJ$335:$BF$335</definedName>
    <definedName name="nlysc">[1]封面!$J$618:$AF$618</definedName>
    <definedName name="nlysc0">[1]封面!$H$619:$H$680</definedName>
    <definedName name="nlysc0f">[1]封面!$AH$619:$AH$681</definedName>
    <definedName name="nlyscf">[1]封面!$AJ$618:$BF$618</definedName>
    <definedName name="nlzw">[1]封面!$J$329:$AE$329</definedName>
    <definedName name="nlzw0">[1]封面!$I$330:$I$387</definedName>
    <definedName name="nlzw0f">[1]封面!$AI$330:$AI$387</definedName>
    <definedName name="nlzwf">[1]封面!$AJ$329:$BE$329</definedName>
    <definedName name="nqdb">[1]封面!#REF!</definedName>
    <definedName name="nqdb0">[1]封面!#REF!</definedName>
    <definedName name="nqdb0f">[1]封面!#REF!</definedName>
    <definedName name="nqdbf">[1]封面!#REF!</definedName>
    <definedName name="nqtsc">[1]封面!$K$729:$AG$729</definedName>
    <definedName name="nqtsc0">[1]封面!$J$731:$J$769</definedName>
    <definedName name="nqtsc0f">[1]封面!$AJ$731:$AJ$769</definedName>
    <definedName name="nqtscf">[1]封面!$AK$729:$BG$729</definedName>
    <definedName name="nssny">[1]封面!$J$575:$AF$575</definedName>
    <definedName name="nssny0">[1]封面!$I$576:$I$612</definedName>
    <definedName name="nssny0f">[1]封面!$AI$576:$AI$612</definedName>
    <definedName name="nssnyf">[1]封面!$AJ$575:$BF$575</definedName>
    <definedName name="nst10f">[1]封面!$AH$138:$AH$198</definedName>
    <definedName name="nst1f">[1]封面!$AJ$137:$BF$137</definedName>
    <definedName name="nst20f">[1]封面!$AH$205:$AH$233</definedName>
    <definedName name="nst2f">[1]封面!$AJ$204:$BF$204</definedName>
    <definedName name="nyysc">[1]封面!$K$799:$AG$799</definedName>
    <definedName name="nyysc0">[1]封面!$J$800:$J$817</definedName>
    <definedName name="nyysc0f">[1]封面!$AJ$800:$AJ$817</definedName>
    <definedName name="nyyscf">[1]封面!$AK$799:$BG$799</definedName>
    <definedName name="nzcz0f">[1]封面!$AJ$821:$AJ$920</definedName>
    <definedName name="nzczf">[1]封面!#REF!</definedName>
    <definedName name="nzysc">[1]封面!$K$687:$AG$687</definedName>
    <definedName name="nzysc0">[1]封面!$J$689:$J$723</definedName>
    <definedName name="nzysc0f">[1]封面!$AJ$689:$AJ$723</definedName>
    <definedName name="nzyscf">[1]封面!$AK$687:$BG$687</definedName>
    <definedName name="_xlnm.Print_Area" localSheetId="1">'1季度'!$A$1:$I$49</definedName>
    <definedName name="_xlnm.Print_Area" localSheetId="2">'2季度'!$A$1:$I$49</definedName>
    <definedName name="_xlnm.Print_Area" localSheetId="3">'3季度'!$A$1:$I$49</definedName>
    <definedName name="_sns1" localSheetId="2">'2季度'!$BV$109:$CI$129</definedName>
    <definedName name="__sns1" localSheetId="3">'3季度'!$BV$109:$CI$129</definedName>
    <definedName name="___sns1">'1季度'!$BV$109:$CI$129</definedName>
    <definedName name="szcm">[1]封面!$M$79:$AZ$100</definedName>
    <definedName name="tbtw" localSheetId="1">Sheet!$AY$63:$CL$85</definedName>
    <definedName name="tbtw" localSheetId="2">Sheet!$AY$63:$CL$85</definedName>
    <definedName name="tbtw" localSheetId="3">Sheet!$AY$63:$CL$85</definedName>
    <definedName name="tbtw">[2]秋收作物产量!$AZ$45:$CM$64</definedName>
    <definedName name="xcm">[3]全年农林牧渔产品产量产值!$BX$85:$DK$106</definedName>
    <definedName name="xcxs">[1]封面!$M$101:$AZ$122</definedName>
    <definedName name="村级名称">OFFSET([4]名称应用!$B$2,MATCH([4]主页目录!$C1,乡级名称,0),1,,COUNTA(OFFSET([4]名称应用!$C$2:$IV$2,MATCH([4]主页目录!$C1,乡级名称,0),)))</definedName>
    <definedName name="明细科目">OFFSET([4]名称应用!$B$2,MATCH([4]主页目录!$C1,总账科目,0),1,,COUNTA(OFFSET([4]名称应用!$C$2:$IV$2,MATCH([4]主页目录!$C1,总账科目,0),)))</definedName>
    <definedName name="乡级名称">[4]名称应用!$B$3:$B$23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author>
    <author>微软用户</author>
    <author>XiTongPan</author>
  </authors>
  <commentList>
    <comment ref="B2" authorId="0">
      <text>
        <r>
          <rPr>
            <b/>
            <sz val="9"/>
            <color indexed="10"/>
            <rFont val="宋体"/>
            <charset val="134"/>
          </rPr>
          <t>admin:</t>
        </r>
        <r>
          <rPr>
            <sz val="9"/>
            <rFont val="宋体"/>
            <charset val="134"/>
          </rPr>
          <t xml:space="preserve">
</t>
        </r>
        <r>
          <rPr>
            <b/>
            <sz val="9"/>
            <color indexed="14"/>
            <rFont val="宋体"/>
            <charset val="134"/>
          </rPr>
          <t>本单元格为点出</t>
        </r>
        <r>
          <rPr>
            <b/>
            <sz val="9"/>
            <color indexed="9"/>
            <rFont val="宋体"/>
            <charset val="134"/>
          </rPr>
          <t>（倒黑三角）</t>
        </r>
        <r>
          <rPr>
            <b/>
            <sz val="9"/>
            <color indexed="14"/>
            <rFont val="宋体"/>
            <charset val="134"/>
          </rPr>
          <t>下拉菜单选项录入！</t>
        </r>
      </text>
    </comment>
    <comment ref="A3" authorId="0">
      <text>
        <r>
          <rPr>
            <b/>
            <sz val="9"/>
            <color indexed="10"/>
            <rFont val="宋体"/>
            <charset val="134"/>
          </rPr>
          <t>admin:</t>
        </r>
        <r>
          <rPr>
            <sz val="9"/>
            <rFont val="宋体"/>
            <charset val="134"/>
          </rPr>
          <t xml:space="preserve">
</t>
        </r>
        <r>
          <rPr>
            <b/>
            <sz val="9"/>
            <color indexed="9"/>
            <rFont val="宋体"/>
            <charset val="134"/>
          </rPr>
          <t>请在此输入本单位的</t>
        </r>
        <r>
          <rPr>
            <b/>
            <sz val="9"/>
            <color indexed="14"/>
            <rFont val="宋体"/>
            <charset val="134"/>
          </rPr>
          <t>组织机构代码</t>
        </r>
        <r>
          <rPr>
            <sz val="9"/>
            <color indexed="9"/>
            <rFont val="宋体"/>
            <charset val="134"/>
          </rPr>
          <t>！</t>
        </r>
      </text>
    </comment>
    <comment ref="J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K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L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M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N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O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P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Q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R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S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T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U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V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W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X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Y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Z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A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B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C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D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E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F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G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H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I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J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K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L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M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N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O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P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Q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R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S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T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U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V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I7"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F8"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3</t>
        </r>
        <r>
          <rPr>
            <sz val="9"/>
            <color indexed="9"/>
            <rFont val="宋体"/>
            <charset val="134"/>
          </rPr>
          <t>的人数小于代码为</t>
        </r>
        <r>
          <rPr>
            <b/>
            <sz val="9"/>
            <color indexed="10"/>
            <rFont val="宋体"/>
            <charset val="134"/>
          </rPr>
          <t>4</t>
        </r>
        <r>
          <rPr>
            <sz val="9"/>
            <color indexed="9"/>
            <rFont val="宋体"/>
            <charset val="134"/>
          </rPr>
          <t>或大于</t>
        </r>
        <r>
          <rPr>
            <b/>
            <sz val="9"/>
            <color indexed="10"/>
            <rFont val="宋体"/>
            <charset val="134"/>
          </rPr>
          <t>2</t>
        </r>
        <r>
          <rPr>
            <sz val="9"/>
            <color indexed="9"/>
            <rFont val="宋体"/>
            <charset val="134"/>
          </rPr>
          <t>的人数时，请核实修正相关数据！</t>
        </r>
      </text>
    </comment>
    <comment ref="I8"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9"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J9" authorId="1">
      <text>
        <r>
          <rPr>
            <b/>
            <sz val="9"/>
            <rFont val="宋体"/>
            <charset val="134"/>
          </rPr>
          <t>微软用户:</t>
        </r>
        <r>
          <rPr>
            <sz val="9"/>
            <rFont val="宋体"/>
            <charset val="134"/>
          </rPr>
          <t xml:space="preserve">
代码4要小于代码3</t>
        </r>
      </text>
    </comment>
    <comment ref="K9" authorId="1">
      <text>
        <r>
          <rPr>
            <b/>
            <sz val="9"/>
            <rFont val="宋体"/>
            <charset val="134"/>
          </rPr>
          <t>微软用户:</t>
        </r>
        <r>
          <rPr>
            <sz val="9"/>
            <rFont val="宋体"/>
            <charset val="134"/>
          </rPr>
          <t xml:space="preserve">
代码4要小于代码3</t>
        </r>
      </text>
    </comment>
    <comment ref="L9" authorId="1">
      <text>
        <r>
          <rPr>
            <b/>
            <sz val="9"/>
            <rFont val="宋体"/>
            <charset val="134"/>
          </rPr>
          <t>微软用户:</t>
        </r>
        <r>
          <rPr>
            <sz val="9"/>
            <rFont val="宋体"/>
            <charset val="134"/>
          </rPr>
          <t xml:space="preserve">
代码4要小于代码3</t>
        </r>
      </text>
    </comment>
    <comment ref="M9" authorId="1">
      <text>
        <r>
          <rPr>
            <b/>
            <sz val="9"/>
            <rFont val="宋体"/>
            <charset val="134"/>
          </rPr>
          <t>微软用户:</t>
        </r>
        <r>
          <rPr>
            <sz val="9"/>
            <rFont val="宋体"/>
            <charset val="134"/>
          </rPr>
          <t xml:space="preserve">
代码4要小于代码3</t>
        </r>
      </text>
    </comment>
    <comment ref="N9" authorId="1">
      <text>
        <r>
          <rPr>
            <b/>
            <sz val="9"/>
            <rFont val="宋体"/>
            <charset val="134"/>
          </rPr>
          <t>微软用户:</t>
        </r>
        <r>
          <rPr>
            <sz val="9"/>
            <rFont val="宋体"/>
            <charset val="134"/>
          </rPr>
          <t xml:space="preserve">
代码4要小于代码3</t>
        </r>
      </text>
    </comment>
    <comment ref="O9" authorId="1">
      <text>
        <r>
          <rPr>
            <b/>
            <sz val="9"/>
            <rFont val="宋体"/>
            <charset val="134"/>
          </rPr>
          <t>微软用户:</t>
        </r>
        <r>
          <rPr>
            <sz val="9"/>
            <rFont val="宋体"/>
            <charset val="134"/>
          </rPr>
          <t xml:space="preserve">
代码4要小于代码3</t>
        </r>
      </text>
    </comment>
    <comment ref="P9" authorId="1">
      <text>
        <r>
          <rPr>
            <b/>
            <sz val="9"/>
            <rFont val="宋体"/>
            <charset val="134"/>
          </rPr>
          <t>微软用户:</t>
        </r>
        <r>
          <rPr>
            <sz val="9"/>
            <rFont val="宋体"/>
            <charset val="134"/>
          </rPr>
          <t xml:space="preserve">
代码4要小于代码3</t>
        </r>
      </text>
    </comment>
    <comment ref="Q9" authorId="1">
      <text>
        <r>
          <rPr>
            <b/>
            <sz val="9"/>
            <rFont val="宋体"/>
            <charset val="134"/>
          </rPr>
          <t>微软用户:</t>
        </r>
        <r>
          <rPr>
            <sz val="9"/>
            <rFont val="宋体"/>
            <charset val="134"/>
          </rPr>
          <t xml:space="preserve">
代码4要小于代码3</t>
        </r>
      </text>
    </comment>
    <comment ref="R9" authorId="1">
      <text>
        <r>
          <rPr>
            <b/>
            <sz val="9"/>
            <rFont val="宋体"/>
            <charset val="134"/>
          </rPr>
          <t>微软用户:</t>
        </r>
        <r>
          <rPr>
            <sz val="9"/>
            <rFont val="宋体"/>
            <charset val="134"/>
          </rPr>
          <t xml:space="preserve">
代码4要小于代码3</t>
        </r>
      </text>
    </comment>
    <comment ref="S9" authorId="1">
      <text>
        <r>
          <rPr>
            <b/>
            <sz val="9"/>
            <rFont val="宋体"/>
            <charset val="134"/>
          </rPr>
          <t>微软用户:</t>
        </r>
        <r>
          <rPr>
            <sz val="9"/>
            <rFont val="宋体"/>
            <charset val="134"/>
          </rPr>
          <t xml:space="preserve">
代码4要小于代码3</t>
        </r>
      </text>
    </comment>
    <comment ref="T9" authorId="1">
      <text>
        <r>
          <rPr>
            <b/>
            <sz val="9"/>
            <rFont val="宋体"/>
            <charset val="134"/>
          </rPr>
          <t>微软用户:</t>
        </r>
        <r>
          <rPr>
            <sz val="9"/>
            <rFont val="宋体"/>
            <charset val="134"/>
          </rPr>
          <t xml:space="preserve">
代码4要小于代码3</t>
        </r>
      </text>
    </comment>
    <comment ref="U9" authorId="1">
      <text>
        <r>
          <rPr>
            <b/>
            <sz val="9"/>
            <rFont val="宋体"/>
            <charset val="134"/>
          </rPr>
          <t>微软用户:</t>
        </r>
        <r>
          <rPr>
            <sz val="9"/>
            <rFont val="宋体"/>
            <charset val="134"/>
          </rPr>
          <t xml:space="preserve">
代码4要小于代码3</t>
        </r>
      </text>
    </comment>
    <comment ref="V9" authorId="1">
      <text>
        <r>
          <rPr>
            <b/>
            <sz val="9"/>
            <rFont val="宋体"/>
            <charset val="134"/>
          </rPr>
          <t>微软用户:</t>
        </r>
        <r>
          <rPr>
            <sz val="9"/>
            <rFont val="宋体"/>
            <charset val="134"/>
          </rPr>
          <t xml:space="preserve">
代码4要小于代码3</t>
        </r>
      </text>
    </comment>
    <comment ref="W9" authorId="1">
      <text>
        <r>
          <rPr>
            <b/>
            <sz val="9"/>
            <rFont val="宋体"/>
            <charset val="134"/>
          </rPr>
          <t>微软用户:</t>
        </r>
        <r>
          <rPr>
            <sz val="9"/>
            <rFont val="宋体"/>
            <charset val="134"/>
          </rPr>
          <t xml:space="preserve">
代码4要小于代码3</t>
        </r>
      </text>
    </comment>
    <comment ref="X9" authorId="1">
      <text>
        <r>
          <rPr>
            <b/>
            <sz val="9"/>
            <rFont val="宋体"/>
            <charset val="134"/>
          </rPr>
          <t>微软用户:</t>
        </r>
        <r>
          <rPr>
            <sz val="9"/>
            <rFont val="宋体"/>
            <charset val="134"/>
          </rPr>
          <t xml:space="preserve">
代码4要小于代码3</t>
        </r>
      </text>
    </comment>
    <comment ref="Y9" authorId="1">
      <text>
        <r>
          <rPr>
            <b/>
            <sz val="9"/>
            <rFont val="宋体"/>
            <charset val="134"/>
          </rPr>
          <t>微软用户:</t>
        </r>
        <r>
          <rPr>
            <sz val="9"/>
            <rFont val="宋体"/>
            <charset val="134"/>
          </rPr>
          <t xml:space="preserve">
代码4要小于代码3</t>
        </r>
      </text>
    </comment>
    <comment ref="Z9" authorId="1">
      <text>
        <r>
          <rPr>
            <b/>
            <sz val="9"/>
            <rFont val="宋体"/>
            <charset val="134"/>
          </rPr>
          <t>微软用户:</t>
        </r>
        <r>
          <rPr>
            <sz val="9"/>
            <rFont val="宋体"/>
            <charset val="134"/>
          </rPr>
          <t xml:space="preserve">
代码4要小于代码3</t>
        </r>
      </text>
    </comment>
    <comment ref="AA9" authorId="1">
      <text>
        <r>
          <rPr>
            <b/>
            <sz val="9"/>
            <rFont val="宋体"/>
            <charset val="134"/>
          </rPr>
          <t>微软用户:</t>
        </r>
        <r>
          <rPr>
            <sz val="9"/>
            <rFont val="宋体"/>
            <charset val="134"/>
          </rPr>
          <t xml:space="preserve">
代码4要小于代码3</t>
        </r>
      </text>
    </comment>
    <comment ref="AB9" authorId="1">
      <text>
        <r>
          <rPr>
            <b/>
            <sz val="9"/>
            <rFont val="宋体"/>
            <charset val="134"/>
          </rPr>
          <t>微软用户:</t>
        </r>
        <r>
          <rPr>
            <sz val="9"/>
            <rFont val="宋体"/>
            <charset val="134"/>
          </rPr>
          <t xml:space="preserve">
代码4要小于代码3</t>
        </r>
      </text>
    </comment>
    <comment ref="AC9" authorId="1">
      <text>
        <r>
          <rPr>
            <b/>
            <sz val="9"/>
            <rFont val="宋体"/>
            <charset val="134"/>
          </rPr>
          <t>微软用户:</t>
        </r>
        <r>
          <rPr>
            <sz val="9"/>
            <rFont val="宋体"/>
            <charset val="134"/>
          </rPr>
          <t xml:space="preserve">
代码4要小于代码3</t>
        </r>
      </text>
    </comment>
    <comment ref="AD9" authorId="1">
      <text>
        <r>
          <rPr>
            <b/>
            <sz val="9"/>
            <rFont val="宋体"/>
            <charset val="134"/>
          </rPr>
          <t>微软用户:</t>
        </r>
        <r>
          <rPr>
            <sz val="9"/>
            <rFont val="宋体"/>
            <charset val="134"/>
          </rPr>
          <t xml:space="preserve">
代码4要小于代码3</t>
        </r>
      </text>
    </comment>
    <comment ref="AE9" authorId="1">
      <text>
        <r>
          <rPr>
            <b/>
            <sz val="9"/>
            <rFont val="宋体"/>
            <charset val="134"/>
          </rPr>
          <t>微软用户:</t>
        </r>
        <r>
          <rPr>
            <sz val="9"/>
            <rFont val="宋体"/>
            <charset val="134"/>
          </rPr>
          <t xml:space="preserve">
代码4要小于代码3</t>
        </r>
      </text>
    </comment>
    <comment ref="AF9" authorId="1">
      <text>
        <r>
          <rPr>
            <b/>
            <sz val="9"/>
            <rFont val="宋体"/>
            <charset val="134"/>
          </rPr>
          <t>微软用户:</t>
        </r>
        <r>
          <rPr>
            <sz val="9"/>
            <rFont val="宋体"/>
            <charset val="134"/>
          </rPr>
          <t xml:space="preserve">
代码4要小于代码3</t>
        </r>
      </text>
    </comment>
    <comment ref="AG9" authorId="1">
      <text>
        <r>
          <rPr>
            <b/>
            <sz val="9"/>
            <rFont val="宋体"/>
            <charset val="134"/>
          </rPr>
          <t>微软用户:</t>
        </r>
        <r>
          <rPr>
            <sz val="9"/>
            <rFont val="宋体"/>
            <charset val="134"/>
          </rPr>
          <t xml:space="preserve">
代码4要小于代码3</t>
        </r>
      </text>
    </comment>
    <comment ref="AH9" authorId="1">
      <text>
        <r>
          <rPr>
            <b/>
            <sz val="9"/>
            <rFont val="宋体"/>
            <charset val="134"/>
          </rPr>
          <t>微软用户:</t>
        </r>
        <r>
          <rPr>
            <sz val="9"/>
            <rFont val="宋体"/>
            <charset val="134"/>
          </rPr>
          <t xml:space="preserve">
代码4要小于代码3</t>
        </r>
      </text>
    </comment>
    <comment ref="AI9" authorId="1">
      <text>
        <r>
          <rPr>
            <b/>
            <sz val="9"/>
            <rFont val="宋体"/>
            <charset val="134"/>
          </rPr>
          <t>微软用户:</t>
        </r>
        <r>
          <rPr>
            <sz val="9"/>
            <rFont val="宋体"/>
            <charset val="134"/>
          </rPr>
          <t xml:space="preserve">
代码4要小于代码3</t>
        </r>
      </text>
    </comment>
    <comment ref="AJ9" authorId="1">
      <text>
        <r>
          <rPr>
            <b/>
            <sz val="9"/>
            <rFont val="宋体"/>
            <charset val="134"/>
          </rPr>
          <t>微软用户:</t>
        </r>
        <r>
          <rPr>
            <sz val="9"/>
            <rFont val="宋体"/>
            <charset val="134"/>
          </rPr>
          <t xml:space="preserve">
代码4要小于代码3</t>
        </r>
      </text>
    </comment>
    <comment ref="AK9" authorId="1">
      <text>
        <r>
          <rPr>
            <b/>
            <sz val="9"/>
            <rFont val="宋体"/>
            <charset val="134"/>
          </rPr>
          <t>微软用户:</t>
        </r>
        <r>
          <rPr>
            <sz val="9"/>
            <rFont val="宋体"/>
            <charset val="134"/>
          </rPr>
          <t xml:space="preserve">
代码4要小于代码3</t>
        </r>
      </text>
    </comment>
    <comment ref="AL9" authorId="1">
      <text>
        <r>
          <rPr>
            <b/>
            <sz val="9"/>
            <rFont val="宋体"/>
            <charset val="134"/>
          </rPr>
          <t>微软用户:</t>
        </r>
        <r>
          <rPr>
            <sz val="9"/>
            <rFont val="宋体"/>
            <charset val="134"/>
          </rPr>
          <t xml:space="preserve">
代码4要小于代码3</t>
        </r>
      </text>
    </comment>
    <comment ref="AM9" authorId="1">
      <text>
        <r>
          <rPr>
            <b/>
            <sz val="9"/>
            <rFont val="宋体"/>
            <charset val="134"/>
          </rPr>
          <t>微软用户:</t>
        </r>
        <r>
          <rPr>
            <sz val="9"/>
            <rFont val="宋体"/>
            <charset val="134"/>
          </rPr>
          <t xml:space="preserve">
代码4要小于代码3</t>
        </r>
      </text>
    </comment>
    <comment ref="AN9" authorId="1">
      <text>
        <r>
          <rPr>
            <b/>
            <sz val="9"/>
            <rFont val="宋体"/>
            <charset val="134"/>
          </rPr>
          <t>微软用户:</t>
        </r>
        <r>
          <rPr>
            <sz val="9"/>
            <rFont val="宋体"/>
            <charset val="134"/>
          </rPr>
          <t xml:space="preserve">
代码4要小于代码3</t>
        </r>
      </text>
    </comment>
    <comment ref="AO9" authorId="1">
      <text>
        <r>
          <rPr>
            <b/>
            <sz val="9"/>
            <rFont val="宋体"/>
            <charset val="134"/>
          </rPr>
          <t>微软用户:</t>
        </r>
        <r>
          <rPr>
            <sz val="9"/>
            <rFont val="宋体"/>
            <charset val="134"/>
          </rPr>
          <t xml:space="preserve">
代码4要小于代码3</t>
        </r>
      </text>
    </comment>
    <comment ref="AP9" authorId="1">
      <text>
        <r>
          <rPr>
            <b/>
            <sz val="9"/>
            <rFont val="宋体"/>
            <charset val="134"/>
          </rPr>
          <t>微软用户:</t>
        </r>
        <r>
          <rPr>
            <sz val="9"/>
            <rFont val="宋体"/>
            <charset val="134"/>
          </rPr>
          <t xml:space="preserve">
代码4要小于代码3</t>
        </r>
      </text>
    </comment>
    <comment ref="AQ9" authorId="1">
      <text>
        <r>
          <rPr>
            <b/>
            <sz val="9"/>
            <rFont val="宋体"/>
            <charset val="134"/>
          </rPr>
          <t>微软用户:</t>
        </r>
        <r>
          <rPr>
            <sz val="9"/>
            <rFont val="宋体"/>
            <charset val="134"/>
          </rPr>
          <t xml:space="preserve">
代码4要小于代码3</t>
        </r>
      </text>
    </comment>
    <comment ref="AR9" authorId="1">
      <text>
        <r>
          <rPr>
            <b/>
            <sz val="9"/>
            <rFont val="宋体"/>
            <charset val="134"/>
          </rPr>
          <t>微软用户:</t>
        </r>
        <r>
          <rPr>
            <sz val="9"/>
            <rFont val="宋体"/>
            <charset val="134"/>
          </rPr>
          <t xml:space="preserve">
代码4要小于代码3</t>
        </r>
      </text>
    </comment>
    <comment ref="AS9" authorId="1">
      <text>
        <r>
          <rPr>
            <b/>
            <sz val="9"/>
            <rFont val="宋体"/>
            <charset val="134"/>
          </rPr>
          <t>微软用户:</t>
        </r>
        <r>
          <rPr>
            <sz val="9"/>
            <rFont val="宋体"/>
            <charset val="134"/>
          </rPr>
          <t xml:space="preserve">
代码4要小于代码3</t>
        </r>
      </text>
    </comment>
    <comment ref="AT9" authorId="1">
      <text>
        <r>
          <rPr>
            <b/>
            <sz val="9"/>
            <rFont val="宋体"/>
            <charset val="134"/>
          </rPr>
          <t>微软用户:</t>
        </r>
        <r>
          <rPr>
            <sz val="9"/>
            <rFont val="宋体"/>
            <charset val="134"/>
          </rPr>
          <t xml:space="preserve">
代码4要小于代码3</t>
        </r>
      </text>
    </comment>
    <comment ref="AU9" authorId="1">
      <text>
        <r>
          <rPr>
            <b/>
            <sz val="9"/>
            <rFont val="宋体"/>
            <charset val="134"/>
          </rPr>
          <t>微软用户:</t>
        </r>
        <r>
          <rPr>
            <sz val="9"/>
            <rFont val="宋体"/>
            <charset val="134"/>
          </rPr>
          <t xml:space="preserve">
代码4要小于代码3</t>
        </r>
      </text>
    </comment>
    <comment ref="AV9" authorId="1">
      <text>
        <r>
          <rPr>
            <b/>
            <sz val="9"/>
            <rFont val="宋体"/>
            <charset val="134"/>
          </rPr>
          <t>微软用户:</t>
        </r>
        <r>
          <rPr>
            <sz val="9"/>
            <rFont val="宋体"/>
            <charset val="134"/>
          </rPr>
          <t xml:space="preserve">
代码4要小于代码3</t>
        </r>
      </text>
    </comment>
    <comment ref="F10"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5</t>
        </r>
        <r>
          <rPr>
            <sz val="9"/>
            <color indexed="9"/>
            <rFont val="宋体"/>
            <charset val="134"/>
          </rPr>
          <t>的人数大于</t>
        </r>
        <r>
          <rPr>
            <b/>
            <sz val="9"/>
            <color indexed="10"/>
            <rFont val="宋体"/>
            <charset val="134"/>
          </rPr>
          <t>2</t>
        </r>
        <r>
          <rPr>
            <sz val="9"/>
            <color indexed="9"/>
            <rFont val="宋体"/>
            <charset val="134"/>
          </rPr>
          <t>的人数时，请核实修正相关数据！</t>
        </r>
      </text>
    </comment>
    <comment ref="I10"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11"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12"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13"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14"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J14" authorId="1">
      <text>
        <r>
          <rPr>
            <b/>
            <sz val="9"/>
            <rFont val="宋体"/>
            <charset val="134"/>
          </rPr>
          <t>微软用户:</t>
        </r>
        <r>
          <rPr>
            <sz val="9"/>
            <rFont val="宋体"/>
            <charset val="134"/>
          </rPr>
          <t xml:space="preserve">
代码8要大于或等于9+10+11</t>
        </r>
      </text>
    </comment>
    <comment ref="K14" authorId="1">
      <text>
        <r>
          <rPr>
            <b/>
            <sz val="9"/>
            <rFont val="宋体"/>
            <charset val="134"/>
          </rPr>
          <t>微软用户:</t>
        </r>
        <r>
          <rPr>
            <sz val="9"/>
            <rFont val="宋体"/>
            <charset val="134"/>
          </rPr>
          <t xml:space="preserve">
代码8要大于或等于9+10+11</t>
        </r>
      </text>
    </comment>
    <comment ref="L14" authorId="1">
      <text>
        <r>
          <rPr>
            <b/>
            <sz val="9"/>
            <rFont val="宋体"/>
            <charset val="134"/>
          </rPr>
          <t>微软用户:</t>
        </r>
        <r>
          <rPr>
            <sz val="9"/>
            <rFont val="宋体"/>
            <charset val="134"/>
          </rPr>
          <t xml:space="preserve">
代码8要大于或等于9+10+11</t>
        </r>
      </text>
    </comment>
    <comment ref="M14" authorId="1">
      <text>
        <r>
          <rPr>
            <b/>
            <sz val="9"/>
            <rFont val="宋体"/>
            <charset val="134"/>
          </rPr>
          <t>微软用户:</t>
        </r>
        <r>
          <rPr>
            <sz val="9"/>
            <rFont val="宋体"/>
            <charset val="134"/>
          </rPr>
          <t xml:space="preserve">
代码8要大于或等于9+10+11</t>
        </r>
      </text>
    </comment>
    <comment ref="N14" authorId="1">
      <text>
        <r>
          <rPr>
            <b/>
            <sz val="9"/>
            <rFont val="宋体"/>
            <charset val="134"/>
          </rPr>
          <t>微软用户:</t>
        </r>
        <r>
          <rPr>
            <sz val="9"/>
            <rFont val="宋体"/>
            <charset val="134"/>
          </rPr>
          <t xml:space="preserve">
代码8要大于或等于9+10+11</t>
        </r>
      </text>
    </comment>
    <comment ref="O14" authorId="1">
      <text>
        <r>
          <rPr>
            <b/>
            <sz val="9"/>
            <rFont val="宋体"/>
            <charset val="134"/>
          </rPr>
          <t>微软用户:</t>
        </r>
        <r>
          <rPr>
            <sz val="9"/>
            <rFont val="宋体"/>
            <charset val="134"/>
          </rPr>
          <t xml:space="preserve">
代码8要大于或等于9+10+11</t>
        </r>
      </text>
    </comment>
    <comment ref="P14" authorId="1">
      <text>
        <r>
          <rPr>
            <b/>
            <sz val="9"/>
            <rFont val="宋体"/>
            <charset val="134"/>
          </rPr>
          <t>微软用户:</t>
        </r>
        <r>
          <rPr>
            <sz val="9"/>
            <rFont val="宋体"/>
            <charset val="134"/>
          </rPr>
          <t xml:space="preserve">
代码8要大于或等于9+10+11</t>
        </r>
      </text>
    </comment>
    <comment ref="Q14" authorId="1">
      <text>
        <r>
          <rPr>
            <b/>
            <sz val="9"/>
            <rFont val="宋体"/>
            <charset val="134"/>
          </rPr>
          <t>微软用户:</t>
        </r>
        <r>
          <rPr>
            <sz val="9"/>
            <rFont val="宋体"/>
            <charset val="134"/>
          </rPr>
          <t xml:space="preserve">
代码8要大于或等于9+10+11</t>
        </r>
      </text>
    </comment>
    <comment ref="R14" authorId="1">
      <text>
        <r>
          <rPr>
            <b/>
            <sz val="9"/>
            <rFont val="宋体"/>
            <charset val="134"/>
          </rPr>
          <t>微软用户:</t>
        </r>
        <r>
          <rPr>
            <sz val="9"/>
            <rFont val="宋体"/>
            <charset val="134"/>
          </rPr>
          <t xml:space="preserve">
代码8要大于或等于9+10+11</t>
        </r>
      </text>
    </comment>
    <comment ref="S14" authorId="1">
      <text>
        <r>
          <rPr>
            <b/>
            <sz val="9"/>
            <rFont val="宋体"/>
            <charset val="134"/>
          </rPr>
          <t>微软用户:</t>
        </r>
        <r>
          <rPr>
            <sz val="9"/>
            <rFont val="宋体"/>
            <charset val="134"/>
          </rPr>
          <t xml:space="preserve">
代码8要大于或等于9+10+11</t>
        </r>
      </text>
    </comment>
    <comment ref="T14" authorId="1">
      <text>
        <r>
          <rPr>
            <b/>
            <sz val="9"/>
            <rFont val="宋体"/>
            <charset val="134"/>
          </rPr>
          <t>微软用户:</t>
        </r>
        <r>
          <rPr>
            <sz val="9"/>
            <rFont val="宋体"/>
            <charset val="134"/>
          </rPr>
          <t xml:space="preserve">
代码8要大于或等于9+10+11</t>
        </r>
      </text>
    </comment>
    <comment ref="U14" authorId="1">
      <text>
        <r>
          <rPr>
            <b/>
            <sz val="9"/>
            <rFont val="宋体"/>
            <charset val="134"/>
          </rPr>
          <t>微软用户:</t>
        </r>
        <r>
          <rPr>
            <sz val="9"/>
            <rFont val="宋体"/>
            <charset val="134"/>
          </rPr>
          <t xml:space="preserve">
代码8要大于或等于9+10+11</t>
        </r>
      </text>
    </comment>
    <comment ref="V14" authorId="1">
      <text>
        <r>
          <rPr>
            <b/>
            <sz val="9"/>
            <rFont val="宋体"/>
            <charset val="134"/>
          </rPr>
          <t>微软用户:</t>
        </r>
        <r>
          <rPr>
            <sz val="9"/>
            <rFont val="宋体"/>
            <charset val="134"/>
          </rPr>
          <t xml:space="preserve">
代码8要大于或等于9+10+11</t>
        </r>
      </text>
    </comment>
    <comment ref="W14" authorId="1">
      <text>
        <r>
          <rPr>
            <b/>
            <sz val="9"/>
            <rFont val="宋体"/>
            <charset val="134"/>
          </rPr>
          <t>微软用户:</t>
        </r>
        <r>
          <rPr>
            <sz val="9"/>
            <rFont val="宋体"/>
            <charset val="134"/>
          </rPr>
          <t xml:space="preserve">
代码8要大于或等于9+10+11</t>
        </r>
      </text>
    </comment>
    <comment ref="X14" authorId="1">
      <text>
        <r>
          <rPr>
            <b/>
            <sz val="9"/>
            <rFont val="宋体"/>
            <charset val="134"/>
          </rPr>
          <t>微软用户:</t>
        </r>
        <r>
          <rPr>
            <sz val="9"/>
            <rFont val="宋体"/>
            <charset val="134"/>
          </rPr>
          <t xml:space="preserve">
代码8要大于或等于9+10+11</t>
        </r>
      </text>
    </comment>
    <comment ref="Y14" authorId="1">
      <text>
        <r>
          <rPr>
            <b/>
            <sz val="9"/>
            <rFont val="宋体"/>
            <charset val="134"/>
          </rPr>
          <t>微软用户:</t>
        </r>
        <r>
          <rPr>
            <sz val="9"/>
            <rFont val="宋体"/>
            <charset val="134"/>
          </rPr>
          <t xml:space="preserve">
代码8要大于或等于9+10+11</t>
        </r>
      </text>
    </comment>
    <comment ref="Z14" authorId="1">
      <text>
        <r>
          <rPr>
            <b/>
            <sz val="9"/>
            <rFont val="宋体"/>
            <charset val="134"/>
          </rPr>
          <t>微软用户:</t>
        </r>
        <r>
          <rPr>
            <sz val="9"/>
            <rFont val="宋体"/>
            <charset val="134"/>
          </rPr>
          <t xml:space="preserve">
代码8要大于或等于9+10+11</t>
        </r>
      </text>
    </comment>
    <comment ref="AA14" authorId="1">
      <text>
        <r>
          <rPr>
            <b/>
            <sz val="9"/>
            <rFont val="宋体"/>
            <charset val="134"/>
          </rPr>
          <t>微软用户:</t>
        </r>
        <r>
          <rPr>
            <sz val="9"/>
            <rFont val="宋体"/>
            <charset val="134"/>
          </rPr>
          <t xml:space="preserve">
代码8要大于或等于9+10+11</t>
        </r>
      </text>
    </comment>
    <comment ref="AB14" authorId="1">
      <text>
        <r>
          <rPr>
            <b/>
            <sz val="9"/>
            <rFont val="宋体"/>
            <charset val="134"/>
          </rPr>
          <t>微软用户:</t>
        </r>
        <r>
          <rPr>
            <sz val="9"/>
            <rFont val="宋体"/>
            <charset val="134"/>
          </rPr>
          <t xml:space="preserve">
代码8要大于或等于9+10+11</t>
        </r>
      </text>
    </comment>
    <comment ref="AC14" authorId="1">
      <text>
        <r>
          <rPr>
            <b/>
            <sz val="9"/>
            <rFont val="宋体"/>
            <charset val="134"/>
          </rPr>
          <t>微软用户:</t>
        </r>
        <r>
          <rPr>
            <sz val="9"/>
            <rFont val="宋体"/>
            <charset val="134"/>
          </rPr>
          <t xml:space="preserve">
代码8要大于或等于9+10+11</t>
        </r>
      </text>
    </comment>
    <comment ref="AD14" authorId="1">
      <text>
        <r>
          <rPr>
            <b/>
            <sz val="9"/>
            <rFont val="宋体"/>
            <charset val="134"/>
          </rPr>
          <t>微软用户:</t>
        </r>
        <r>
          <rPr>
            <sz val="9"/>
            <rFont val="宋体"/>
            <charset val="134"/>
          </rPr>
          <t xml:space="preserve">
代码8要大于或等于9+10+11</t>
        </r>
      </text>
    </comment>
    <comment ref="AE14" authorId="1">
      <text>
        <r>
          <rPr>
            <b/>
            <sz val="9"/>
            <rFont val="宋体"/>
            <charset val="134"/>
          </rPr>
          <t>微软用户:</t>
        </r>
        <r>
          <rPr>
            <sz val="9"/>
            <rFont val="宋体"/>
            <charset val="134"/>
          </rPr>
          <t xml:space="preserve">
代码8要大于或等于9+10+11</t>
        </r>
      </text>
    </comment>
    <comment ref="AF14" authorId="1">
      <text>
        <r>
          <rPr>
            <b/>
            <sz val="9"/>
            <rFont val="宋体"/>
            <charset val="134"/>
          </rPr>
          <t>微软用户:</t>
        </r>
        <r>
          <rPr>
            <sz val="9"/>
            <rFont val="宋体"/>
            <charset val="134"/>
          </rPr>
          <t xml:space="preserve">
代码8要大于或等于9+10+11</t>
        </r>
      </text>
    </comment>
    <comment ref="AG14" authorId="1">
      <text>
        <r>
          <rPr>
            <b/>
            <sz val="9"/>
            <rFont val="宋体"/>
            <charset val="134"/>
          </rPr>
          <t>微软用户:</t>
        </r>
        <r>
          <rPr>
            <sz val="9"/>
            <rFont val="宋体"/>
            <charset val="134"/>
          </rPr>
          <t xml:space="preserve">
代码8要大于或等于9+10+11</t>
        </r>
      </text>
    </comment>
    <comment ref="AH14" authorId="1">
      <text>
        <r>
          <rPr>
            <b/>
            <sz val="9"/>
            <rFont val="宋体"/>
            <charset val="134"/>
          </rPr>
          <t>微软用户:</t>
        </r>
        <r>
          <rPr>
            <sz val="9"/>
            <rFont val="宋体"/>
            <charset val="134"/>
          </rPr>
          <t xml:space="preserve">
代码8要大于或等于9+10+11</t>
        </r>
      </text>
    </comment>
    <comment ref="AI14" authorId="1">
      <text>
        <r>
          <rPr>
            <b/>
            <sz val="9"/>
            <rFont val="宋体"/>
            <charset val="134"/>
          </rPr>
          <t>微软用户:</t>
        </r>
        <r>
          <rPr>
            <sz val="9"/>
            <rFont val="宋体"/>
            <charset val="134"/>
          </rPr>
          <t xml:space="preserve">
代码8要大于或等于9+10+11</t>
        </r>
      </text>
    </comment>
    <comment ref="AJ14" authorId="1">
      <text>
        <r>
          <rPr>
            <b/>
            <sz val="9"/>
            <rFont val="宋体"/>
            <charset val="134"/>
          </rPr>
          <t>微软用户:</t>
        </r>
        <r>
          <rPr>
            <sz val="9"/>
            <rFont val="宋体"/>
            <charset val="134"/>
          </rPr>
          <t xml:space="preserve">
代码8要大于或等于9+10+11</t>
        </r>
      </text>
    </comment>
    <comment ref="AK14" authorId="1">
      <text>
        <r>
          <rPr>
            <b/>
            <sz val="9"/>
            <rFont val="宋体"/>
            <charset val="134"/>
          </rPr>
          <t>微软用户:</t>
        </r>
        <r>
          <rPr>
            <sz val="9"/>
            <rFont val="宋体"/>
            <charset val="134"/>
          </rPr>
          <t xml:space="preserve">
代码8要大于或等于9+10+11</t>
        </r>
      </text>
    </comment>
    <comment ref="AL14" authorId="1">
      <text>
        <r>
          <rPr>
            <b/>
            <sz val="9"/>
            <rFont val="宋体"/>
            <charset val="134"/>
          </rPr>
          <t>微软用户:</t>
        </r>
        <r>
          <rPr>
            <sz val="9"/>
            <rFont val="宋体"/>
            <charset val="134"/>
          </rPr>
          <t xml:space="preserve">
代码8要大于或等于9+10+11</t>
        </r>
      </text>
    </comment>
    <comment ref="AM14" authorId="1">
      <text>
        <r>
          <rPr>
            <b/>
            <sz val="9"/>
            <rFont val="宋体"/>
            <charset val="134"/>
          </rPr>
          <t>微软用户:</t>
        </r>
        <r>
          <rPr>
            <sz val="9"/>
            <rFont val="宋体"/>
            <charset val="134"/>
          </rPr>
          <t xml:space="preserve">
代码8要大于或等于9+10+11</t>
        </r>
      </text>
    </comment>
    <comment ref="AN14" authorId="1">
      <text>
        <r>
          <rPr>
            <b/>
            <sz val="9"/>
            <rFont val="宋体"/>
            <charset val="134"/>
          </rPr>
          <t>微软用户:</t>
        </r>
        <r>
          <rPr>
            <sz val="9"/>
            <rFont val="宋体"/>
            <charset val="134"/>
          </rPr>
          <t xml:space="preserve">
代码8要大于或等于9+10+11</t>
        </r>
      </text>
    </comment>
    <comment ref="AO14" authorId="1">
      <text>
        <r>
          <rPr>
            <b/>
            <sz val="9"/>
            <rFont val="宋体"/>
            <charset val="134"/>
          </rPr>
          <t>微软用户:</t>
        </r>
        <r>
          <rPr>
            <sz val="9"/>
            <rFont val="宋体"/>
            <charset val="134"/>
          </rPr>
          <t xml:space="preserve">
代码8要大于或等于9+10+11</t>
        </r>
      </text>
    </comment>
    <comment ref="AP14" authorId="1">
      <text>
        <r>
          <rPr>
            <b/>
            <sz val="9"/>
            <rFont val="宋体"/>
            <charset val="134"/>
          </rPr>
          <t>微软用户:</t>
        </r>
        <r>
          <rPr>
            <sz val="9"/>
            <rFont val="宋体"/>
            <charset val="134"/>
          </rPr>
          <t xml:space="preserve">
代码8要大于或等于9+10+11</t>
        </r>
      </text>
    </comment>
    <comment ref="AQ14" authorId="1">
      <text>
        <r>
          <rPr>
            <b/>
            <sz val="9"/>
            <rFont val="宋体"/>
            <charset val="134"/>
          </rPr>
          <t>微软用户:</t>
        </r>
        <r>
          <rPr>
            <sz val="9"/>
            <rFont val="宋体"/>
            <charset val="134"/>
          </rPr>
          <t xml:space="preserve">
代码8要大于或等于9+10+11</t>
        </r>
      </text>
    </comment>
    <comment ref="AR14" authorId="1">
      <text>
        <r>
          <rPr>
            <b/>
            <sz val="9"/>
            <rFont val="宋体"/>
            <charset val="134"/>
          </rPr>
          <t>微软用户:</t>
        </r>
        <r>
          <rPr>
            <sz val="9"/>
            <rFont val="宋体"/>
            <charset val="134"/>
          </rPr>
          <t xml:space="preserve">
代码8要大于或等于9+10+11</t>
        </r>
      </text>
    </comment>
    <comment ref="AS14" authorId="1">
      <text>
        <r>
          <rPr>
            <b/>
            <sz val="9"/>
            <rFont val="宋体"/>
            <charset val="134"/>
          </rPr>
          <t>微软用户:</t>
        </r>
        <r>
          <rPr>
            <sz val="9"/>
            <rFont val="宋体"/>
            <charset val="134"/>
          </rPr>
          <t xml:space="preserve">
代码8要大于或等于9+10+11</t>
        </r>
      </text>
    </comment>
    <comment ref="AT14" authorId="1">
      <text>
        <r>
          <rPr>
            <b/>
            <sz val="9"/>
            <rFont val="宋体"/>
            <charset val="134"/>
          </rPr>
          <t>微软用户:</t>
        </r>
        <r>
          <rPr>
            <sz val="9"/>
            <rFont val="宋体"/>
            <charset val="134"/>
          </rPr>
          <t xml:space="preserve">
代码8要大于或等于9+10+11</t>
        </r>
      </text>
    </comment>
    <comment ref="AU14" authorId="1">
      <text>
        <r>
          <rPr>
            <b/>
            <sz val="9"/>
            <rFont val="宋体"/>
            <charset val="134"/>
          </rPr>
          <t>微软用户:</t>
        </r>
        <r>
          <rPr>
            <sz val="9"/>
            <rFont val="宋体"/>
            <charset val="134"/>
          </rPr>
          <t xml:space="preserve">
代码8要大于或等于9+10+11</t>
        </r>
      </text>
    </comment>
    <comment ref="AV14" authorId="1">
      <text>
        <r>
          <rPr>
            <b/>
            <sz val="9"/>
            <rFont val="宋体"/>
            <charset val="134"/>
          </rPr>
          <t>微软用户:</t>
        </r>
        <r>
          <rPr>
            <sz val="9"/>
            <rFont val="宋体"/>
            <charset val="134"/>
          </rPr>
          <t xml:space="preserve">
代码8要大于或等于9+10+11</t>
        </r>
      </text>
    </comment>
    <comment ref="I15"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F16" authorId="0">
      <text>
        <r>
          <rPr>
            <b/>
            <sz val="9"/>
            <color indexed="10"/>
            <rFont val="宋体"/>
            <charset val="134"/>
          </rPr>
          <t>admin:</t>
        </r>
        <r>
          <rPr>
            <sz val="9"/>
            <rFont val="宋体"/>
            <charset val="134"/>
          </rPr>
          <t xml:space="preserve">
</t>
        </r>
        <r>
          <rPr>
            <sz val="9"/>
            <color indexed="9"/>
            <rFont val="宋体"/>
            <charset val="134"/>
          </rPr>
          <t>当本单元格人数不等于代码</t>
        </r>
        <r>
          <rPr>
            <b/>
            <sz val="9"/>
            <color indexed="14"/>
            <rFont val="宋体"/>
            <charset val="134"/>
          </rPr>
          <t>5</t>
        </r>
        <r>
          <rPr>
            <sz val="9"/>
            <color indexed="9"/>
            <rFont val="宋体"/>
            <charset val="134"/>
          </rPr>
          <t>的人数时，请核实修正相关单元格数据！</t>
        </r>
      </text>
    </comment>
    <comment ref="I16"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17"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F18" authorId="2">
      <text>
        <r>
          <rPr>
            <b/>
            <sz val="9"/>
            <color indexed="10"/>
            <rFont val="宋体"/>
            <charset val="134"/>
          </rPr>
          <t>XiTongPan:
代码</t>
        </r>
        <r>
          <rPr>
            <b/>
            <sz val="9"/>
            <color indexed="12"/>
            <rFont val="宋体"/>
            <charset val="134"/>
          </rPr>
          <t>6+7</t>
        </r>
        <r>
          <rPr>
            <b/>
            <sz val="9"/>
            <color indexed="10"/>
            <rFont val="宋体"/>
            <charset val="134"/>
          </rPr>
          <t>小于代码</t>
        </r>
        <r>
          <rPr>
            <b/>
            <sz val="9"/>
            <color indexed="12"/>
            <rFont val="宋体"/>
            <charset val="134"/>
          </rPr>
          <t>11</t>
        </r>
        <r>
          <rPr>
            <b/>
            <sz val="9"/>
            <color indexed="10"/>
            <rFont val="宋体"/>
            <charset val="134"/>
          </rPr>
          <t>时，请核实修改！</t>
        </r>
      </text>
    </comment>
    <comment ref="I18"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19"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F20" authorId="0">
      <text>
        <r>
          <rPr>
            <b/>
            <sz val="9"/>
            <color indexed="10"/>
            <rFont val="宋体"/>
            <charset val="134"/>
          </rPr>
          <t>admin:</t>
        </r>
        <r>
          <rPr>
            <sz val="9"/>
            <rFont val="宋体"/>
            <charset val="134"/>
          </rPr>
          <t xml:space="preserve">
</t>
        </r>
        <r>
          <rPr>
            <sz val="9"/>
            <color indexed="9"/>
            <rFont val="宋体"/>
            <charset val="134"/>
          </rPr>
          <t>当本单元格人数不等于代码</t>
        </r>
        <r>
          <rPr>
            <b/>
            <sz val="9"/>
            <color indexed="14"/>
            <rFont val="宋体"/>
            <charset val="134"/>
          </rPr>
          <t>5</t>
        </r>
        <r>
          <rPr>
            <sz val="9"/>
            <color indexed="9"/>
            <rFont val="宋体"/>
            <charset val="134"/>
          </rPr>
          <t>的人数时，请核实修正相关单元格数据！</t>
        </r>
      </text>
    </comment>
    <comment ref="I20"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21"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J21" authorId="1">
      <text>
        <r>
          <rPr>
            <b/>
            <sz val="9"/>
            <rFont val="宋体"/>
            <charset val="134"/>
          </rPr>
          <t>微软用户:</t>
        </r>
        <r>
          <rPr>
            <sz val="9"/>
            <rFont val="宋体"/>
            <charset val="134"/>
          </rPr>
          <t xml:space="preserve">
代码14要大于或等15+16+17+18+19</t>
        </r>
      </text>
    </comment>
    <comment ref="K21" authorId="1">
      <text>
        <r>
          <rPr>
            <b/>
            <sz val="9"/>
            <rFont val="宋体"/>
            <charset val="134"/>
          </rPr>
          <t>微软用户:</t>
        </r>
        <r>
          <rPr>
            <sz val="9"/>
            <rFont val="宋体"/>
            <charset val="134"/>
          </rPr>
          <t xml:space="preserve">
代码14要大于或等于15+16+17+18+19</t>
        </r>
      </text>
    </comment>
    <comment ref="L21" authorId="1">
      <text>
        <r>
          <rPr>
            <b/>
            <sz val="9"/>
            <rFont val="宋体"/>
            <charset val="134"/>
          </rPr>
          <t>微软用户:</t>
        </r>
        <r>
          <rPr>
            <sz val="9"/>
            <rFont val="宋体"/>
            <charset val="134"/>
          </rPr>
          <t xml:space="preserve">
代码14要大于或等15+16+17+18+19</t>
        </r>
      </text>
    </comment>
    <comment ref="M21" authorId="1">
      <text>
        <r>
          <rPr>
            <b/>
            <sz val="9"/>
            <rFont val="宋体"/>
            <charset val="134"/>
          </rPr>
          <t>微软用户:</t>
        </r>
        <r>
          <rPr>
            <sz val="9"/>
            <rFont val="宋体"/>
            <charset val="134"/>
          </rPr>
          <t xml:space="preserve">
代码14要大于或等15+16+17+18+19</t>
        </r>
      </text>
    </comment>
    <comment ref="N21" authorId="1">
      <text>
        <r>
          <rPr>
            <b/>
            <sz val="9"/>
            <rFont val="宋体"/>
            <charset val="134"/>
          </rPr>
          <t>微软用户:</t>
        </r>
        <r>
          <rPr>
            <sz val="9"/>
            <rFont val="宋体"/>
            <charset val="134"/>
          </rPr>
          <t xml:space="preserve">
代码14要大于或等15+16+17+18+19</t>
        </r>
      </text>
    </comment>
    <comment ref="O21" authorId="1">
      <text>
        <r>
          <rPr>
            <b/>
            <sz val="9"/>
            <rFont val="宋体"/>
            <charset val="134"/>
          </rPr>
          <t>微软用户:</t>
        </r>
        <r>
          <rPr>
            <sz val="9"/>
            <rFont val="宋体"/>
            <charset val="134"/>
          </rPr>
          <t xml:space="preserve">
代码14要大于或等15+16+17+18+19</t>
        </r>
      </text>
    </comment>
    <comment ref="P21" authorId="1">
      <text>
        <r>
          <rPr>
            <b/>
            <sz val="9"/>
            <rFont val="宋体"/>
            <charset val="134"/>
          </rPr>
          <t>微软用户:</t>
        </r>
        <r>
          <rPr>
            <sz val="9"/>
            <rFont val="宋体"/>
            <charset val="134"/>
          </rPr>
          <t xml:space="preserve">
代码14要大于或等15+16+17+18+19</t>
        </r>
      </text>
    </comment>
    <comment ref="Q21" authorId="1">
      <text>
        <r>
          <rPr>
            <b/>
            <sz val="9"/>
            <rFont val="宋体"/>
            <charset val="134"/>
          </rPr>
          <t>微软用户:</t>
        </r>
        <r>
          <rPr>
            <sz val="9"/>
            <rFont val="宋体"/>
            <charset val="134"/>
          </rPr>
          <t xml:space="preserve">
代码14要大于或等15+16+17+18+19</t>
        </r>
      </text>
    </comment>
    <comment ref="R21" authorId="1">
      <text>
        <r>
          <rPr>
            <b/>
            <sz val="9"/>
            <rFont val="宋体"/>
            <charset val="134"/>
          </rPr>
          <t>微软用户:</t>
        </r>
        <r>
          <rPr>
            <sz val="9"/>
            <rFont val="宋体"/>
            <charset val="134"/>
          </rPr>
          <t xml:space="preserve">
代码14要大于或等15+16+17+18+19</t>
        </r>
      </text>
    </comment>
    <comment ref="S21" authorId="1">
      <text>
        <r>
          <rPr>
            <b/>
            <sz val="9"/>
            <rFont val="宋体"/>
            <charset val="134"/>
          </rPr>
          <t>微软用户:</t>
        </r>
        <r>
          <rPr>
            <sz val="9"/>
            <rFont val="宋体"/>
            <charset val="134"/>
          </rPr>
          <t xml:space="preserve">
代码14要大于或等15+16+17+18+19</t>
        </r>
      </text>
    </comment>
    <comment ref="T21" authorId="1">
      <text>
        <r>
          <rPr>
            <b/>
            <sz val="9"/>
            <rFont val="宋体"/>
            <charset val="134"/>
          </rPr>
          <t>微软用户:</t>
        </r>
        <r>
          <rPr>
            <sz val="9"/>
            <rFont val="宋体"/>
            <charset val="134"/>
          </rPr>
          <t xml:space="preserve">
代码14要大于或等15+16+17+18+19</t>
        </r>
      </text>
    </comment>
    <comment ref="U21" authorId="1">
      <text>
        <r>
          <rPr>
            <b/>
            <sz val="9"/>
            <rFont val="宋体"/>
            <charset val="134"/>
          </rPr>
          <t>微软用户:</t>
        </r>
        <r>
          <rPr>
            <sz val="9"/>
            <rFont val="宋体"/>
            <charset val="134"/>
          </rPr>
          <t xml:space="preserve">
代码14要大于或等15+16+17+18+19</t>
        </r>
      </text>
    </comment>
    <comment ref="V21" authorId="1">
      <text>
        <r>
          <rPr>
            <b/>
            <sz val="9"/>
            <rFont val="宋体"/>
            <charset val="134"/>
          </rPr>
          <t>微软用户:</t>
        </r>
        <r>
          <rPr>
            <sz val="9"/>
            <rFont val="宋体"/>
            <charset val="134"/>
          </rPr>
          <t xml:space="preserve">
代码14要大于或等15+16+17+18+19</t>
        </r>
      </text>
    </comment>
    <comment ref="W21" authorId="1">
      <text>
        <r>
          <rPr>
            <b/>
            <sz val="9"/>
            <rFont val="宋体"/>
            <charset val="134"/>
          </rPr>
          <t>微软用户:</t>
        </r>
        <r>
          <rPr>
            <sz val="9"/>
            <rFont val="宋体"/>
            <charset val="134"/>
          </rPr>
          <t xml:space="preserve">
代码14要大于或等15+16+17+18+19</t>
        </r>
      </text>
    </comment>
    <comment ref="X21" authorId="1">
      <text>
        <r>
          <rPr>
            <b/>
            <sz val="9"/>
            <rFont val="宋体"/>
            <charset val="134"/>
          </rPr>
          <t>微软用户:</t>
        </r>
        <r>
          <rPr>
            <sz val="9"/>
            <rFont val="宋体"/>
            <charset val="134"/>
          </rPr>
          <t xml:space="preserve">
代码14要大于或等15+16+17+18+19</t>
        </r>
      </text>
    </comment>
    <comment ref="Y21" authorId="1">
      <text>
        <r>
          <rPr>
            <b/>
            <sz val="9"/>
            <rFont val="宋体"/>
            <charset val="134"/>
          </rPr>
          <t>微软用户:</t>
        </r>
        <r>
          <rPr>
            <sz val="9"/>
            <rFont val="宋体"/>
            <charset val="134"/>
          </rPr>
          <t xml:space="preserve">
代码14要大于或等15+16+17+18+19</t>
        </r>
      </text>
    </comment>
    <comment ref="Z21" authorId="1">
      <text>
        <r>
          <rPr>
            <b/>
            <sz val="9"/>
            <rFont val="宋体"/>
            <charset val="134"/>
          </rPr>
          <t>微软用户:</t>
        </r>
        <r>
          <rPr>
            <sz val="9"/>
            <rFont val="宋体"/>
            <charset val="134"/>
          </rPr>
          <t xml:space="preserve">
代码14要大于或等15+16+17+18+19</t>
        </r>
      </text>
    </comment>
    <comment ref="AA21" authorId="1">
      <text>
        <r>
          <rPr>
            <b/>
            <sz val="9"/>
            <rFont val="宋体"/>
            <charset val="134"/>
          </rPr>
          <t>微软用户:</t>
        </r>
        <r>
          <rPr>
            <sz val="9"/>
            <rFont val="宋体"/>
            <charset val="134"/>
          </rPr>
          <t xml:space="preserve">
代码14要大于或等15+16+17+18+19</t>
        </r>
      </text>
    </comment>
    <comment ref="AB21" authorId="1">
      <text>
        <r>
          <rPr>
            <b/>
            <sz val="9"/>
            <rFont val="宋体"/>
            <charset val="134"/>
          </rPr>
          <t>微软用户:</t>
        </r>
        <r>
          <rPr>
            <sz val="9"/>
            <rFont val="宋体"/>
            <charset val="134"/>
          </rPr>
          <t xml:space="preserve">
代码14要大于或等15+16+17+18+19</t>
        </r>
      </text>
    </comment>
    <comment ref="AC21" authorId="1">
      <text>
        <r>
          <rPr>
            <b/>
            <sz val="9"/>
            <rFont val="宋体"/>
            <charset val="134"/>
          </rPr>
          <t>微软用户:</t>
        </r>
        <r>
          <rPr>
            <sz val="9"/>
            <rFont val="宋体"/>
            <charset val="134"/>
          </rPr>
          <t xml:space="preserve">
代码14要大于或等15+16+17+18+19</t>
        </r>
      </text>
    </comment>
    <comment ref="AD21" authorId="1">
      <text>
        <r>
          <rPr>
            <b/>
            <sz val="9"/>
            <rFont val="宋体"/>
            <charset val="134"/>
          </rPr>
          <t>微软用户:</t>
        </r>
        <r>
          <rPr>
            <sz val="9"/>
            <rFont val="宋体"/>
            <charset val="134"/>
          </rPr>
          <t xml:space="preserve">
代码14要大于或等15+16+17+18+19</t>
        </r>
      </text>
    </comment>
    <comment ref="AE21" authorId="1">
      <text>
        <r>
          <rPr>
            <b/>
            <sz val="9"/>
            <rFont val="宋体"/>
            <charset val="134"/>
          </rPr>
          <t>微软用户:</t>
        </r>
        <r>
          <rPr>
            <sz val="9"/>
            <rFont val="宋体"/>
            <charset val="134"/>
          </rPr>
          <t xml:space="preserve">
代码14要大于或等15+16+17+18+19</t>
        </r>
      </text>
    </comment>
    <comment ref="AF21" authorId="1">
      <text>
        <r>
          <rPr>
            <b/>
            <sz val="9"/>
            <rFont val="宋体"/>
            <charset val="134"/>
          </rPr>
          <t>微软用户:</t>
        </r>
        <r>
          <rPr>
            <sz val="9"/>
            <rFont val="宋体"/>
            <charset val="134"/>
          </rPr>
          <t xml:space="preserve">
代码14要大于或等15+16+17+18+19</t>
        </r>
      </text>
    </comment>
    <comment ref="AG21" authorId="1">
      <text>
        <r>
          <rPr>
            <b/>
            <sz val="9"/>
            <rFont val="宋体"/>
            <charset val="134"/>
          </rPr>
          <t>微软用户:</t>
        </r>
        <r>
          <rPr>
            <sz val="9"/>
            <rFont val="宋体"/>
            <charset val="134"/>
          </rPr>
          <t xml:space="preserve">
代码14要大于或等15+16+17+18+19</t>
        </r>
      </text>
    </comment>
    <comment ref="AH21" authorId="1">
      <text>
        <r>
          <rPr>
            <b/>
            <sz val="9"/>
            <rFont val="宋体"/>
            <charset val="134"/>
          </rPr>
          <t>微软用户:</t>
        </r>
        <r>
          <rPr>
            <sz val="9"/>
            <rFont val="宋体"/>
            <charset val="134"/>
          </rPr>
          <t xml:space="preserve">
代码14要大于或等15+16+17+18+19</t>
        </r>
      </text>
    </comment>
    <comment ref="AI21" authorId="1">
      <text>
        <r>
          <rPr>
            <b/>
            <sz val="9"/>
            <rFont val="宋体"/>
            <charset val="134"/>
          </rPr>
          <t>微软用户:</t>
        </r>
        <r>
          <rPr>
            <sz val="9"/>
            <rFont val="宋体"/>
            <charset val="134"/>
          </rPr>
          <t xml:space="preserve">
代码14要大于或等15+16+17+18+19</t>
        </r>
      </text>
    </comment>
    <comment ref="AJ21" authorId="1">
      <text>
        <r>
          <rPr>
            <b/>
            <sz val="9"/>
            <rFont val="宋体"/>
            <charset val="134"/>
          </rPr>
          <t>微软用户:</t>
        </r>
        <r>
          <rPr>
            <sz val="9"/>
            <rFont val="宋体"/>
            <charset val="134"/>
          </rPr>
          <t xml:space="preserve">
代码14要大于或等15+16+17+18+19</t>
        </r>
      </text>
    </comment>
    <comment ref="AK21" authorId="1">
      <text>
        <r>
          <rPr>
            <b/>
            <sz val="9"/>
            <rFont val="宋体"/>
            <charset val="134"/>
          </rPr>
          <t>微软用户:</t>
        </r>
        <r>
          <rPr>
            <sz val="9"/>
            <rFont val="宋体"/>
            <charset val="134"/>
          </rPr>
          <t xml:space="preserve">
代码14要大于或等15+16+17+18+19</t>
        </r>
      </text>
    </comment>
    <comment ref="AL21" authorId="1">
      <text>
        <r>
          <rPr>
            <b/>
            <sz val="9"/>
            <rFont val="宋体"/>
            <charset val="134"/>
          </rPr>
          <t>微软用户:</t>
        </r>
        <r>
          <rPr>
            <sz val="9"/>
            <rFont val="宋体"/>
            <charset val="134"/>
          </rPr>
          <t xml:space="preserve">
代码14要大于或等15+16+17+18+19</t>
        </r>
      </text>
    </comment>
    <comment ref="AM21" authorId="1">
      <text>
        <r>
          <rPr>
            <b/>
            <sz val="9"/>
            <rFont val="宋体"/>
            <charset val="134"/>
          </rPr>
          <t>微软用户:</t>
        </r>
        <r>
          <rPr>
            <sz val="9"/>
            <rFont val="宋体"/>
            <charset val="134"/>
          </rPr>
          <t xml:space="preserve">
代码14要大于或等15+16+17+18+19</t>
        </r>
      </text>
    </comment>
    <comment ref="AN21" authorId="1">
      <text>
        <r>
          <rPr>
            <b/>
            <sz val="9"/>
            <rFont val="宋体"/>
            <charset val="134"/>
          </rPr>
          <t>微软用户:</t>
        </r>
        <r>
          <rPr>
            <sz val="9"/>
            <rFont val="宋体"/>
            <charset val="134"/>
          </rPr>
          <t xml:space="preserve">
代码14要大于或等15+16+17+18+19</t>
        </r>
      </text>
    </comment>
    <comment ref="AO21" authorId="1">
      <text>
        <r>
          <rPr>
            <b/>
            <sz val="9"/>
            <rFont val="宋体"/>
            <charset val="134"/>
          </rPr>
          <t>微软用户:</t>
        </r>
        <r>
          <rPr>
            <sz val="9"/>
            <rFont val="宋体"/>
            <charset val="134"/>
          </rPr>
          <t xml:space="preserve">
代码14要大于或等15+16+17+18+19</t>
        </r>
      </text>
    </comment>
    <comment ref="AP21" authorId="1">
      <text>
        <r>
          <rPr>
            <b/>
            <sz val="9"/>
            <rFont val="宋体"/>
            <charset val="134"/>
          </rPr>
          <t>微软用户:</t>
        </r>
        <r>
          <rPr>
            <sz val="9"/>
            <rFont val="宋体"/>
            <charset val="134"/>
          </rPr>
          <t xml:space="preserve">
代码14要大于或等15+16+17+18+19</t>
        </r>
      </text>
    </comment>
    <comment ref="AQ21" authorId="1">
      <text>
        <r>
          <rPr>
            <b/>
            <sz val="9"/>
            <rFont val="宋体"/>
            <charset val="134"/>
          </rPr>
          <t>微软用户:</t>
        </r>
        <r>
          <rPr>
            <sz val="9"/>
            <rFont val="宋体"/>
            <charset val="134"/>
          </rPr>
          <t xml:space="preserve">
代码14要大于或等15+16+17+18+19</t>
        </r>
      </text>
    </comment>
    <comment ref="AR21" authorId="1">
      <text>
        <r>
          <rPr>
            <b/>
            <sz val="9"/>
            <rFont val="宋体"/>
            <charset val="134"/>
          </rPr>
          <t>微软用户:</t>
        </r>
        <r>
          <rPr>
            <sz val="9"/>
            <rFont val="宋体"/>
            <charset val="134"/>
          </rPr>
          <t xml:space="preserve">
代码14要大于或等15+16+17+18+19</t>
        </r>
      </text>
    </comment>
    <comment ref="AS21" authorId="1">
      <text>
        <r>
          <rPr>
            <b/>
            <sz val="9"/>
            <rFont val="宋体"/>
            <charset val="134"/>
          </rPr>
          <t>微软用户:</t>
        </r>
        <r>
          <rPr>
            <sz val="9"/>
            <rFont val="宋体"/>
            <charset val="134"/>
          </rPr>
          <t xml:space="preserve">
代码14要大于或等15+16+17+18+19</t>
        </r>
      </text>
    </comment>
    <comment ref="AT21" authorId="1">
      <text>
        <r>
          <rPr>
            <b/>
            <sz val="9"/>
            <rFont val="宋体"/>
            <charset val="134"/>
          </rPr>
          <t>微软用户:</t>
        </r>
        <r>
          <rPr>
            <sz val="9"/>
            <rFont val="宋体"/>
            <charset val="134"/>
          </rPr>
          <t xml:space="preserve">
代码14要大于或等15+16+17+18+19</t>
        </r>
      </text>
    </comment>
    <comment ref="AU21" authorId="1">
      <text>
        <r>
          <rPr>
            <b/>
            <sz val="9"/>
            <rFont val="宋体"/>
            <charset val="134"/>
          </rPr>
          <t>微软用户:</t>
        </r>
        <r>
          <rPr>
            <sz val="9"/>
            <rFont val="宋体"/>
            <charset val="134"/>
          </rPr>
          <t xml:space="preserve">
代码14要大于或等15+16+17+18+19</t>
        </r>
      </text>
    </comment>
    <comment ref="AV21" authorId="1">
      <text>
        <r>
          <rPr>
            <b/>
            <sz val="9"/>
            <rFont val="宋体"/>
            <charset val="134"/>
          </rPr>
          <t>微软用户:</t>
        </r>
        <r>
          <rPr>
            <sz val="9"/>
            <rFont val="宋体"/>
            <charset val="134"/>
          </rPr>
          <t xml:space="preserve">
代码14要大于或等15+16+17+18+19</t>
        </r>
      </text>
    </comment>
    <comment ref="I22"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23"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24"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F25" authorId="0">
      <text>
        <r>
          <rPr>
            <b/>
            <sz val="9"/>
            <color indexed="10"/>
            <rFont val="宋体"/>
            <charset val="134"/>
          </rPr>
          <t>admin:</t>
        </r>
        <r>
          <rPr>
            <sz val="9"/>
            <rFont val="宋体"/>
            <charset val="134"/>
          </rPr>
          <t xml:space="preserve">
</t>
        </r>
        <r>
          <rPr>
            <sz val="9"/>
            <color indexed="9"/>
            <rFont val="宋体"/>
            <charset val="134"/>
          </rPr>
          <t>当本单元格人数不等于代码</t>
        </r>
        <r>
          <rPr>
            <b/>
            <sz val="9"/>
            <color indexed="14"/>
            <rFont val="宋体"/>
            <charset val="134"/>
          </rPr>
          <t>5</t>
        </r>
        <r>
          <rPr>
            <sz val="9"/>
            <color indexed="9"/>
            <rFont val="宋体"/>
            <charset val="134"/>
          </rPr>
          <t>的人数时，请核实修正相关单元格数据！</t>
        </r>
      </text>
    </comment>
    <comment ref="I25"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26"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27"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J27" authorId="1">
      <text>
        <r>
          <rPr>
            <b/>
            <sz val="9"/>
            <rFont val="宋体"/>
            <charset val="134"/>
          </rPr>
          <t>微软用户:</t>
        </r>
        <r>
          <rPr>
            <sz val="9"/>
            <rFont val="宋体"/>
            <charset val="134"/>
          </rPr>
          <t xml:space="preserve">
当代码6+7的人数要大于中部地区时请核实</t>
        </r>
      </text>
    </comment>
    <comment ref="K27" authorId="1">
      <text>
        <r>
          <rPr>
            <b/>
            <sz val="9"/>
            <rFont val="宋体"/>
            <charset val="134"/>
          </rPr>
          <t>微软用户:</t>
        </r>
        <r>
          <rPr>
            <sz val="9"/>
            <rFont val="宋体"/>
            <charset val="134"/>
          </rPr>
          <t xml:space="preserve">
当代码6+7的人数要大于中部地区时请核实</t>
        </r>
      </text>
    </comment>
    <comment ref="L27" authorId="1">
      <text>
        <r>
          <rPr>
            <b/>
            <sz val="9"/>
            <rFont val="宋体"/>
            <charset val="134"/>
          </rPr>
          <t>微软用户:</t>
        </r>
        <r>
          <rPr>
            <sz val="9"/>
            <rFont val="宋体"/>
            <charset val="134"/>
          </rPr>
          <t xml:space="preserve">
当代码6+7的人数要大于中部地区时请核实</t>
        </r>
      </text>
    </comment>
    <comment ref="M27" authorId="1">
      <text>
        <r>
          <rPr>
            <b/>
            <sz val="9"/>
            <rFont val="宋体"/>
            <charset val="134"/>
          </rPr>
          <t>微软用户:</t>
        </r>
        <r>
          <rPr>
            <sz val="9"/>
            <rFont val="宋体"/>
            <charset val="134"/>
          </rPr>
          <t xml:space="preserve">
当代码6+7的人数要大于中部地区时请核实</t>
        </r>
      </text>
    </comment>
    <comment ref="N27" authorId="1">
      <text>
        <r>
          <rPr>
            <b/>
            <sz val="9"/>
            <rFont val="宋体"/>
            <charset val="134"/>
          </rPr>
          <t>微软用户:</t>
        </r>
        <r>
          <rPr>
            <sz val="9"/>
            <rFont val="宋体"/>
            <charset val="134"/>
          </rPr>
          <t xml:space="preserve">
当代码6+7的人数要大于中部地区时请核实</t>
        </r>
      </text>
    </comment>
    <comment ref="O27" authorId="1">
      <text>
        <r>
          <rPr>
            <b/>
            <sz val="9"/>
            <rFont val="宋体"/>
            <charset val="134"/>
          </rPr>
          <t>微软用户:</t>
        </r>
        <r>
          <rPr>
            <sz val="9"/>
            <rFont val="宋体"/>
            <charset val="134"/>
          </rPr>
          <t xml:space="preserve">
当代码6+7的人数要大于中部地区时请核实</t>
        </r>
      </text>
    </comment>
    <comment ref="P27" authorId="1">
      <text>
        <r>
          <rPr>
            <b/>
            <sz val="9"/>
            <rFont val="宋体"/>
            <charset val="134"/>
          </rPr>
          <t>微软用户:</t>
        </r>
        <r>
          <rPr>
            <sz val="9"/>
            <rFont val="宋体"/>
            <charset val="134"/>
          </rPr>
          <t xml:space="preserve">
当代码6+7的人数要大于中部地区时请核实</t>
        </r>
      </text>
    </comment>
    <comment ref="Q27" authorId="1">
      <text>
        <r>
          <rPr>
            <b/>
            <sz val="9"/>
            <rFont val="宋体"/>
            <charset val="134"/>
          </rPr>
          <t>微软用户:</t>
        </r>
        <r>
          <rPr>
            <sz val="9"/>
            <rFont val="宋体"/>
            <charset val="134"/>
          </rPr>
          <t xml:space="preserve">
当代码6+7的人数要大于中部地区时请核实</t>
        </r>
      </text>
    </comment>
    <comment ref="R27" authorId="1">
      <text>
        <r>
          <rPr>
            <b/>
            <sz val="9"/>
            <rFont val="宋体"/>
            <charset val="134"/>
          </rPr>
          <t>微软用户:</t>
        </r>
        <r>
          <rPr>
            <sz val="9"/>
            <rFont val="宋体"/>
            <charset val="134"/>
          </rPr>
          <t xml:space="preserve">
当代码6+7的人数要大于中部地区时请核实</t>
        </r>
      </text>
    </comment>
    <comment ref="S27" authorId="1">
      <text>
        <r>
          <rPr>
            <b/>
            <sz val="9"/>
            <rFont val="宋体"/>
            <charset val="134"/>
          </rPr>
          <t>微软用户:</t>
        </r>
        <r>
          <rPr>
            <sz val="9"/>
            <rFont val="宋体"/>
            <charset val="134"/>
          </rPr>
          <t xml:space="preserve">
当代码6+7的人数要大于中部地区时请核实</t>
        </r>
      </text>
    </comment>
    <comment ref="T27" authorId="1">
      <text>
        <r>
          <rPr>
            <b/>
            <sz val="9"/>
            <rFont val="宋体"/>
            <charset val="134"/>
          </rPr>
          <t>微软用户:</t>
        </r>
        <r>
          <rPr>
            <sz val="9"/>
            <rFont val="宋体"/>
            <charset val="134"/>
          </rPr>
          <t xml:space="preserve">
当代码6+7的人数要大于中部地区时请核实</t>
        </r>
      </text>
    </comment>
    <comment ref="U27" authorId="1">
      <text>
        <r>
          <rPr>
            <b/>
            <sz val="9"/>
            <rFont val="宋体"/>
            <charset val="134"/>
          </rPr>
          <t>微软用户:</t>
        </r>
        <r>
          <rPr>
            <sz val="9"/>
            <rFont val="宋体"/>
            <charset val="134"/>
          </rPr>
          <t xml:space="preserve">
当代码6+7的人数要大于中部地区时请核实</t>
        </r>
      </text>
    </comment>
    <comment ref="V27" authorId="1">
      <text>
        <r>
          <rPr>
            <b/>
            <sz val="9"/>
            <rFont val="宋体"/>
            <charset val="134"/>
          </rPr>
          <t>微软用户:</t>
        </r>
        <r>
          <rPr>
            <sz val="9"/>
            <rFont val="宋体"/>
            <charset val="134"/>
          </rPr>
          <t xml:space="preserve">
当代码6+7的人数要大于中部地区时请核实</t>
        </r>
      </text>
    </comment>
    <comment ref="W27" authorId="1">
      <text>
        <r>
          <rPr>
            <b/>
            <sz val="9"/>
            <rFont val="宋体"/>
            <charset val="134"/>
          </rPr>
          <t>微软用户:</t>
        </r>
        <r>
          <rPr>
            <sz val="9"/>
            <rFont val="宋体"/>
            <charset val="134"/>
          </rPr>
          <t xml:space="preserve">
当代码6+7的人数要大于中部地区时请核实</t>
        </r>
      </text>
    </comment>
    <comment ref="X27" authorId="1">
      <text>
        <r>
          <rPr>
            <b/>
            <sz val="9"/>
            <rFont val="宋体"/>
            <charset val="134"/>
          </rPr>
          <t>微软用户:</t>
        </r>
        <r>
          <rPr>
            <sz val="9"/>
            <rFont val="宋体"/>
            <charset val="134"/>
          </rPr>
          <t xml:space="preserve">
当代码6+7的人数要大于中部地区时请核实</t>
        </r>
      </text>
    </comment>
    <comment ref="Y27" authorId="1">
      <text>
        <r>
          <rPr>
            <b/>
            <sz val="9"/>
            <rFont val="宋体"/>
            <charset val="134"/>
          </rPr>
          <t>微软用户:</t>
        </r>
        <r>
          <rPr>
            <sz val="9"/>
            <rFont val="宋体"/>
            <charset val="134"/>
          </rPr>
          <t xml:space="preserve">
当代码6+7的人数要大于中部地区时请核实</t>
        </r>
      </text>
    </comment>
    <comment ref="Z27" authorId="1">
      <text>
        <r>
          <rPr>
            <b/>
            <sz val="9"/>
            <rFont val="宋体"/>
            <charset val="134"/>
          </rPr>
          <t>微软用户:</t>
        </r>
        <r>
          <rPr>
            <sz val="9"/>
            <rFont val="宋体"/>
            <charset val="134"/>
          </rPr>
          <t xml:space="preserve">
当代码6+7的人数要大于中部地区时请核实</t>
        </r>
      </text>
    </comment>
    <comment ref="AA27" authorId="1">
      <text>
        <r>
          <rPr>
            <b/>
            <sz val="9"/>
            <rFont val="宋体"/>
            <charset val="134"/>
          </rPr>
          <t>微软用户:</t>
        </r>
        <r>
          <rPr>
            <sz val="9"/>
            <rFont val="宋体"/>
            <charset val="134"/>
          </rPr>
          <t xml:space="preserve">
当代码6+7的人数要大于中部地区时请核实</t>
        </r>
      </text>
    </comment>
    <comment ref="AB27" authorId="1">
      <text>
        <r>
          <rPr>
            <b/>
            <sz val="9"/>
            <rFont val="宋体"/>
            <charset val="134"/>
          </rPr>
          <t>微软用户:</t>
        </r>
        <r>
          <rPr>
            <sz val="9"/>
            <rFont val="宋体"/>
            <charset val="134"/>
          </rPr>
          <t xml:space="preserve">
当代码6+7的人数要大于中部地区时请核实</t>
        </r>
      </text>
    </comment>
    <comment ref="AC27" authorId="1">
      <text>
        <r>
          <rPr>
            <b/>
            <sz val="9"/>
            <rFont val="宋体"/>
            <charset val="134"/>
          </rPr>
          <t>微软用户:</t>
        </r>
        <r>
          <rPr>
            <sz val="9"/>
            <rFont val="宋体"/>
            <charset val="134"/>
          </rPr>
          <t xml:space="preserve">
当代码6+7的人数要大于中部地区时请核实</t>
        </r>
      </text>
    </comment>
    <comment ref="AD27" authorId="1">
      <text>
        <r>
          <rPr>
            <b/>
            <sz val="9"/>
            <rFont val="宋体"/>
            <charset val="134"/>
          </rPr>
          <t>微软用户:</t>
        </r>
        <r>
          <rPr>
            <sz val="9"/>
            <rFont val="宋体"/>
            <charset val="134"/>
          </rPr>
          <t xml:space="preserve">
当代码6+7的人数要大于中部地区时请核实</t>
        </r>
      </text>
    </comment>
    <comment ref="AE27" authorId="1">
      <text>
        <r>
          <rPr>
            <b/>
            <sz val="9"/>
            <rFont val="宋体"/>
            <charset val="134"/>
          </rPr>
          <t>微软用户:</t>
        </r>
        <r>
          <rPr>
            <sz val="9"/>
            <rFont val="宋体"/>
            <charset val="134"/>
          </rPr>
          <t xml:space="preserve">
当代码6+7的人数要大于中部地区时请核实</t>
        </r>
      </text>
    </comment>
    <comment ref="AF27" authorId="1">
      <text>
        <r>
          <rPr>
            <b/>
            <sz val="9"/>
            <rFont val="宋体"/>
            <charset val="134"/>
          </rPr>
          <t>微软用户:</t>
        </r>
        <r>
          <rPr>
            <sz val="9"/>
            <rFont val="宋体"/>
            <charset val="134"/>
          </rPr>
          <t xml:space="preserve">
当代码6+7的人数要大于中部地区时请核实</t>
        </r>
      </text>
    </comment>
    <comment ref="AG27" authorId="1">
      <text>
        <r>
          <rPr>
            <b/>
            <sz val="9"/>
            <rFont val="宋体"/>
            <charset val="134"/>
          </rPr>
          <t>微软用户:</t>
        </r>
        <r>
          <rPr>
            <sz val="9"/>
            <rFont val="宋体"/>
            <charset val="134"/>
          </rPr>
          <t xml:space="preserve">
当代码6+7的人数要大于中部地区时请核实</t>
        </r>
      </text>
    </comment>
    <comment ref="AH27" authorId="1">
      <text>
        <r>
          <rPr>
            <b/>
            <sz val="9"/>
            <rFont val="宋体"/>
            <charset val="134"/>
          </rPr>
          <t>微软用户:</t>
        </r>
        <r>
          <rPr>
            <sz val="9"/>
            <rFont val="宋体"/>
            <charset val="134"/>
          </rPr>
          <t xml:space="preserve">
当代码6+7的人数要大于中部地区时请核实</t>
        </r>
      </text>
    </comment>
    <comment ref="AI27" authorId="1">
      <text>
        <r>
          <rPr>
            <b/>
            <sz val="9"/>
            <rFont val="宋体"/>
            <charset val="134"/>
          </rPr>
          <t>微软用户:</t>
        </r>
        <r>
          <rPr>
            <sz val="9"/>
            <rFont val="宋体"/>
            <charset val="134"/>
          </rPr>
          <t xml:space="preserve">
当代码6+7的人数要大于中部地区时请核实</t>
        </r>
      </text>
    </comment>
    <comment ref="AJ27" authorId="1">
      <text>
        <r>
          <rPr>
            <b/>
            <sz val="9"/>
            <rFont val="宋体"/>
            <charset val="134"/>
          </rPr>
          <t>微软用户:</t>
        </r>
        <r>
          <rPr>
            <sz val="9"/>
            <rFont val="宋体"/>
            <charset val="134"/>
          </rPr>
          <t xml:space="preserve">
当代码6+7的人数要大于中部地区时请核实</t>
        </r>
      </text>
    </comment>
    <comment ref="AK27" authorId="1">
      <text>
        <r>
          <rPr>
            <b/>
            <sz val="9"/>
            <rFont val="宋体"/>
            <charset val="134"/>
          </rPr>
          <t>微软用户:</t>
        </r>
        <r>
          <rPr>
            <sz val="9"/>
            <rFont val="宋体"/>
            <charset val="134"/>
          </rPr>
          <t xml:space="preserve">
当代码6+7的人数要大于中部地区时请核实</t>
        </r>
      </text>
    </comment>
    <comment ref="AL27" authorId="1">
      <text>
        <r>
          <rPr>
            <b/>
            <sz val="9"/>
            <rFont val="宋体"/>
            <charset val="134"/>
          </rPr>
          <t>微软用户:</t>
        </r>
        <r>
          <rPr>
            <sz val="9"/>
            <rFont val="宋体"/>
            <charset val="134"/>
          </rPr>
          <t xml:space="preserve">
当代码6+7的人数要大于中部地区时请核实</t>
        </r>
      </text>
    </comment>
    <comment ref="AM27" authorId="1">
      <text>
        <r>
          <rPr>
            <b/>
            <sz val="9"/>
            <rFont val="宋体"/>
            <charset val="134"/>
          </rPr>
          <t>微软用户:</t>
        </r>
        <r>
          <rPr>
            <sz val="9"/>
            <rFont val="宋体"/>
            <charset val="134"/>
          </rPr>
          <t xml:space="preserve">
当代码6+7的人数要大于中部地区时请核实</t>
        </r>
      </text>
    </comment>
    <comment ref="AN27" authorId="1">
      <text>
        <r>
          <rPr>
            <b/>
            <sz val="9"/>
            <rFont val="宋体"/>
            <charset val="134"/>
          </rPr>
          <t>微软用户:</t>
        </r>
        <r>
          <rPr>
            <sz val="9"/>
            <rFont val="宋体"/>
            <charset val="134"/>
          </rPr>
          <t xml:space="preserve">
当代码6+7的人数要大于中部地区时请核实</t>
        </r>
      </text>
    </comment>
    <comment ref="AO27" authorId="1">
      <text>
        <r>
          <rPr>
            <b/>
            <sz val="9"/>
            <rFont val="宋体"/>
            <charset val="134"/>
          </rPr>
          <t>微软用户:</t>
        </r>
        <r>
          <rPr>
            <sz val="9"/>
            <rFont val="宋体"/>
            <charset val="134"/>
          </rPr>
          <t xml:space="preserve">
当代码6+7的人数要大于中部地区时请核实</t>
        </r>
      </text>
    </comment>
    <comment ref="AP27" authorId="1">
      <text>
        <r>
          <rPr>
            <b/>
            <sz val="9"/>
            <rFont val="宋体"/>
            <charset val="134"/>
          </rPr>
          <t>微软用户:</t>
        </r>
        <r>
          <rPr>
            <sz val="9"/>
            <rFont val="宋体"/>
            <charset val="134"/>
          </rPr>
          <t xml:space="preserve">
当代码6+7的人数要大于中部地区时请核实</t>
        </r>
      </text>
    </comment>
    <comment ref="AQ27" authorId="1">
      <text>
        <r>
          <rPr>
            <b/>
            <sz val="9"/>
            <rFont val="宋体"/>
            <charset val="134"/>
          </rPr>
          <t>微软用户:</t>
        </r>
        <r>
          <rPr>
            <sz val="9"/>
            <rFont val="宋体"/>
            <charset val="134"/>
          </rPr>
          <t xml:space="preserve">
当代码6+7的人数要大于中部地区时请核实</t>
        </r>
      </text>
    </comment>
    <comment ref="AR27" authorId="1">
      <text>
        <r>
          <rPr>
            <b/>
            <sz val="9"/>
            <rFont val="宋体"/>
            <charset val="134"/>
          </rPr>
          <t>微软用户:</t>
        </r>
        <r>
          <rPr>
            <sz val="9"/>
            <rFont val="宋体"/>
            <charset val="134"/>
          </rPr>
          <t xml:space="preserve">
当代码6+7的人数要大于中部地区时请核实</t>
        </r>
      </text>
    </comment>
    <comment ref="AS27" authorId="1">
      <text>
        <r>
          <rPr>
            <b/>
            <sz val="9"/>
            <rFont val="宋体"/>
            <charset val="134"/>
          </rPr>
          <t>微软用户:</t>
        </r>
        <r>
          <rPr>
            <sz val="9"/>
            <rFont val="宋体"/>
            <charset val="134"/>
          </rPr>
          <t xml:space="preserve">
当代码6+7的人数要大于中部地区时请核实</t>
        </r>
      </text>
    </comment>
    <comment ref="AT27" authorId="1">
      <text>
        <r>
          <rPr>
            <b/>
            <sz val="9"/>
            <rFont val="宋体"/>
            <charset val="134"/>
          </rPr>
          <t>微软用户:</t>
        </r>
        <r>
          <rPr>
            <sz val="9"/>
            <rFont val="宋体"/>
            <charset val="134"/>
          </rPr>
          <t xml:space="preserve">
当代码6+7的人数要大于中部地区时请核实</t>
        </r>
      </text>
    </comment>
    <comment ref="AU27" authorId="1">
      <text>
        <r>
          <rPr>
            <b/>
            <sz val="9"/>
            <rFont val="宋体"/>
            <charset val="134"/>
          </rPr>
          <t>微软用户:</t>
        </r>
        <r>
          <rPr>
            <sz val="9"/>
            <rFont val="宋体"/>
            <charset val="134"/>
          </rPr>
          <t xml:space="preserve">
当代码6+7的人数要大于中部地区时请核实</t>
        </r>
      </text>
    </comment>
    <comment ref="AV27" authorId="1">
      <text>
        <r>
          <rPr>
            <b/>
            <sz val="9"/>
            <rFont val="宋体"/>
            <charset val="134"/>
          </rPr>
          <t>微软用户:</t>
        </r>
        <r>
          <rPr>
            <sz val="9"/>
            <rFont val="宋体"/>
            <charset val="134"/>
          </rPr>
          <t xml:space="preserve">
当代码6+7的人数要大于中部地区时请核实</t>
        </r>
      </text>
    </comment>
    <comment ref="I28"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F29" authorId="2">
      <text>
        <r>
          <rPr>
            <b/>
            <sz val="9"/>
            <rFont val="宋体"/>
            <charset val="134"/>
          </rPr>
          <t>XiTongPan:</t>
        </r>
        <r>
          <rPr>
            <sz val="9"/>
            <rFont val="宋体"/>
            <charset val="134"/>
          </rPr>
          <t xml:space="preserve">
</t>
        </r>
        <r>
          <rPr>
            <b/>
            <sz val="10"/>
            <color indexed="10"/>
            <rFont val="宋体"/>
            <charset val="134"/>
          </rPr>
          <t>当代码20的值小于代码24+25时，请修改！</t>
        </r>
      </text>
    </comment>
    <comment ref="I29"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F35"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24</t>
        </r>
        <r>
          <rPr>
            <sz val="9"/>
            <color indexed="9"/>
            <rFont val="宋体"/>
            <charset val="134"/>
          </rPr>
          <t>的人数大于</t>
        </r>
        <r>
          <rPr>
            <b/>
            <sz val="9"/>
            <color indexed="10"/>
            <rFont val="宋体"/>
            <charset val="134"/>
          </rPr>
          <t>20</t>
        </r>
        <r>
          <rPr>
            <sz val="9"/>
            <color indexed="9"/>
            <rFont val="宋体"/>
            <charset val="134"/>
          </rPr>
          <t>的人数时，请核实修正相关数据！</t>
        </r>
      </text>
    </comment>
    <comment ref="J37" authorId="1">
      <text>
        <r>
          <rPr>
            <b/>
            <sz val="9"/>
            <rFont val="宋体"/>
            <charset val="134"/>
          </rPr>
          <t>微软用户:</t>
        </r>
        <r>
          <rPr>
            <sz val="9"/>
            <rFont val="宋体"/>
            <charset val="134"/>
          </rPr>
          <t xml:space="preserve">
当代码28小于29+30的数据请核实</t>
        </r>
      </text>
    </comment>
    <comment ref="K37" authorId="1">
      <text>
        <r>
          <rPr>
            <b/>
            <sz val="9"/>
            <rFont val="宋体"/>
            <charset val="134"/>
          </rPr>
          <t>微软用户:</t>
        </r>
        <r>
          <rPr>
            <sz val="9"/>
            <rFont val="宋体"/>
            <charset val="134"/>
          </rPr>
          <t xml:space="preserve">
当代码28小于29+30的数据请核实</t>
        </r>
      </text>
    </comment>
    <comment ref="L37" authorId="1">
      <text>
        <r>
          <rPr>
            <b/>
            <sz val="9"/>
            <rFont val="宋体"/>
            <charset val="134"/>
          </rPr>
          <t>微软用户:</t>
        </r>
        <r>
          <rPr>
            <sz val="9"/>
            <rFont val="宋体"/>
            <charset val="134"/>
          </rPr>
          <t xml:space="preserve">
当代码28小于29+30的数据请核实</t>
        </r>
      </text>
    </comment>
    <comment ref="M37" authorId="1">
      <text>
        <r>
          <rPr>
            <b/>
            <sz val="9"/>
            <rFont val="宋体"/>
            <charset val="134"/>
          </rPr>
          <t>微软用户:</t>
        </r>
        <r>
          <rPr>
            <sz val="9"/>
            <rFont val="宋体"/>
            <charset val="134"/>
          </rPr>
          <t xml:space="preserve">
当代码28小于29+30的数据请核实</t>
        </r>
      </text>
    </comment>
    <comment ref="N37" authorId="1">
      <text>
        <r>
          <rPr>
            <b/>
            <sz val="9"/>
            <rFont val="宋体"/>
            <charset val="134"/>
          </rPr>
          <t>微软用户:</t>
        </r>
        <r>
          <rPr>
            <sz val="9"/>
            <rFont val="宋体"/>
            <charset val="134"/>
          </rPr>
          <t xml:space="preserve">
当代码28小于29+30的数据请核实</t>
        </r>
      </text>
    </comment>
    <comment ref="O37" authorId="1">
      <text>
        <r>
          <rPr>
            <b/>
            <sz val="9"/>
            <rFont val="宋体"/>
            <charset val="134"/>
          </rPr>
          <t>微软用户:</t>
        </r>
        <r>
          <rPr>
            <sz val="9"/>
            <rFont val="宋体"/>
            <charset val="134"/>
          </rPr>
          <t xml:space="preserve">
当代码28小于29+30的数据请核实</t>
        </r>
      </text>
    </comment>
    <comment ref="P37" authorId="1">
      <text>
        <r>
          <rPr>
            <b/>
            <sz val="9"/>
            <rFont val="宋体"/>
            <charset val="134"/>
          </rPr>
          <t>微软用户:</t>
        </r>
        <r>
          <rPr>
            <sz val="9"/>
            <rFont val="宋体"/>
            <charset val="134"/>
          </rPr>
          <t xml:space="preserve">
当代码28小于29+30的数据请核实</t>
        </r>
      </text>
    </comment>
    <comment ref="Q37" authorId="1">
      <text>
        <r>
          <rPr>
            <b/>
            <sz val="9"/>
            <rFont val="宋体"/>
            <charset val="134"/>
          </rPr>
          <t>微软用户:</t>
        </r>
        <r>
          <rPr>
            <sz val="9"/>
            <rFont val="宋体"/>
            <charset val="134"/>
          </rPr>
          <t xml:space="preserve">
当代码28小于29+30的数据请核实</t>
        </r>
      </text>
    </comment>
    <comment ref="R37" authorId="1">
      <text>
        <r>
          <rPr>
            <b/>
            <sz val="9"/>
            <rFont val="宋体"/>
            <charset val="134"/>
          </rPr>
          <t>微软用户:</t>
        </r>
        <r>
          <rPr>
            <sz val="9"/>
            <rFont val="宋体"/>
            <charset val="134"/>
          </rPr>
          <t xml:space="preserve">
当代码28小于29+30的数据请核实</t>
        </r>
      </text>
    </comment>
    <comment ref="S37" authorId="1">
      <text>
        <r>
          <rPr>
            <b/>
            <sz val="9"/>
            <rFont val="宋体"/>
            <charset val="134"/>
          </rPr>
          <t>微软用户:</t>
        </r>
        <r>
          <rPr>
            <sz val="9"/>
            <rFont val="宋体"/>
            <charset val="134"/>
          </rPr>
          <t xml:space="preserve">
当代码28小于29+30的数据请核实</t>
        </r>
      </text>
    </comment>
    <comment ref="T37" authorId="1">
      <text>
        <r>
          <rPr>
            <b/>
            <sz val="9"/>
            <rFont val="宋体"/>
            <charset val="134"/>
          </rPr>
          <t>微软用户:</t>
        </r>
        <r>
          <rPr>
            <sz val="9"/>
            <rFont val="宋体"/>
            <charset val="134"/>
          </rPr>
          <t xml:space="preserve">
当代码28小于29+30的数据请核实</t>
        </r>
      </text>
    </comment>
    <comment ref="U37" authorId="1">
      <text>
        <r>
          <rPr>
            <b/>
            <sz val="9"/>
            <rFont val="宋体"/>
            <charset val="134"/>
          </rPr>
          <t>微软用户:</t>
        </r>
        <r>
          <rPr>
            <sz val="9"/>
            <rFont val="宋体"/>
            <charset val="134"/>
          </rPr>
          <t xml:space="preserve">
当代码28小于29+30的数据请核实</t>
        </r>
      </text>
    </comment>
    <comment ref="V37" authorId="1">
      <text>
        <r>
          <rPr>
            <b/>
            <sz val="9"/>
            <rFont val="宋体"/>
            <charset val="134"/>
          </rPr>
          <t>微软用户:</t>
        </r>
        <r>
          <rPr>
            <sz val="9"/>
            <rFont val="宋体"/>
            <charset val="134"/>
          </rPr>
          <t xml:space="preserve">
当代码28小于29+30的数据请核实</t>
        </r>
      </text>
    </comment>
    <comment ref="W37" authorId="1">
      <text>
        <r>
          <rPr>
            <b/>
            <sz val="9"/>
            <rFont val="宋体"/>
            <charset val="134"/>
          </rPr>
          <t>微软用户:</t>
        </r>
        <r>
          <rPr>
            <sz val="9"/>
            <rFont val="宋体"/>
            <charset val="134"/>
          </rPr>
          <t xml:space="preserve">
当代码28小于29+30的数据请核实</t>
        </r>
      </text>
    </comment>
    <comment ref="X37" authorId="1">
      <text>
        <r>
          <rPr>
            <b/>
            <sz val="9"/>
            <rFont val="宋体"/>
            <charset val="134"/>
          </rPr>
          <t>微软用户:</t>
        </r>
        <r>
          <rPr>
            <sz val="9"/>
            <rFont val="宋体"/>
            <charset val="134"/>
          </rPr>
          <t xml:space="preserve">
当代码28小于29+30的数据请核实</t>
        </r>
      </text>
    </comment>
    <comment ref="Y37" authorId="1">
      <text>
        <r>
          <rPr>
            <b/>
            <sz val="9"/>
            <rFont val="宋体"/>
            <charset val="134"/>
          </rPr>
          <t>微软用户:</t>
        </r>
        <r>
          <rPr>
            <sz val="9"/>
            <rFont val="宋体"/>
            <charset val="134"/>
          </rPr>
          <t xml:space="preserve">
当代码28小于29+30的数据请核实</t>
        </r>
      </text>
    </comment>
    <comment ref="Z37" authorId="1">
      <text>
        <r>
          <rPr>
            <b/>
            <sz val="9"/>
            <rFont val="宋体"/>
            <charset val="134"/>
          </rPr>
          <t>微软用户:</t>
        </r>
        <r>
          <rPr>
            <sz val="9"/>
            <rFont val="宋体"/>
            <charset val="134"/>
          </rPr>
          <t xml:space="preserve">
当代码28小于29+30的数据请核实</t>
        </r>
      </text>
    </comment>
    <comment ref="AA37" authorId="1">
      <text>
        <r>
          <rPr>
            <b/>
            <sz val="9"/>
            <rFont val="宋体"/>
            <charset val="134"/>
          </rPr>
          <t>微软用户:</t>
        </r>
        <r>
          <rPr>
            <sz val="9"/>
            <rFont val="宋体"/>
            <charset val="134"/>
          </rPr>
          <t xml:space="preserve">
当代码28小于29+30的数据请核实</t>
        </r>
      </text>
    </comment>
    <comment ref="AB37" authorId="1">
      <text>
        <r>
          <rPr>
            <b/>
            <sz val="9"/>
            <rFont val="宋体"/>
            <charset val="134"/>
          </rPr>
          <t>微软用户:</t>
        </r>
        <r>
          <rPr>
            <sz val="9"/>
            <rFont val="宋体"/>
            <charset val="134"/>
          </rPr>
          <t xml:space="preserve">
当代码28小于29+30的数据请核实</t>
        </r>
      </text>
    </comment>
    <comment ref="AC37" authorId="1">
      <text>
        <r>
          <rPr>
            <b/>
            <sz val="9"/>
            <rFont val="宋体"/>
            <charset val="134"/>
          </rPr>
          <t>微软用户:</t>
        </r>
        <r>
          <rPr>
            <sz val="9"/>
            <rFont val="宋体"/>
            <charset val="134"/>
          </rPr>
          <t xml:space="preserve">
当代码28小于29+30的数据请核实</t>
        </r>
      </text>
    </comment>
    <comment ref="AD37" authorId="1">
      <text>
        <r>
          <rPr>
            <b/>
            <sz val="9"/>
            <rFont val="宋体"/>
            <charset val="134"/>
          </rPr>
          <t>微软用户:</t>
        </r>
        <r>
          <rPr>
            <sz val="9"/>
            <rFont val="宋体"/>
            <charset val="134"/>
          </rPr>
          <t xml:space="preserve">
当代码28小于29+30的数据请核实</t>
        </r>
      </text>
    </comment>
    <comment ref="AE37" authorId="1">
      <text>
        <r>
          <rPr>
            <b/>
            <sz val="9"/>
            <rFont val="宋体"/>
            <charset val="134"/>
          </rPr>
          <t>微软用户:</t>
        </r>
        <r>
          <rPr>
            <sz val="9"/>
            <rFont val="宋体"/>
            <charset val="134"/>
          </rPr>
          <t xml:space="preserve">
当代码28小于29+30的数据请核实</t>
        </r>
      </text>
    </comment>
    <comment ref="AF37" authorId="1">
      <text>
        <r>
          <rPr>
            <b/>
            <sz val="9"/>
            <rFont val="宋体"/>
            <charset val="134"/>
          </rPr>
          <t>微软用户:</t>
        </r>
        <r>
          <rPr>
            <sz val="9"/>
            <rFont val="宋体"/>
            <charset val="134"/>
          </rPr>
          <t xml:space="preserve">
当代码28小于29+30的数据请核实</t>
        </r>
      </text>
    </comment>
    <comment ref="AG37" authorId="1">
      <text>
        <r>
          <rPr>
            <b/>
            <sz val="9"/>
            <rFont val="宋体"/>
            <charset val="134"/>
          </rPr>
          <t>微软用户:</t>
        </r>
        <r>
          <rPr>
            <sz val="9"/>
            <rFont val="宋体"/>
            <charset val="134"/>
          </rPr>
          <t xml:space="preserve">
当代码28小于29+30的数据请核实</t>
        </r>
      </text>
    </comment>
    <comment ref="AH37" authorId="1">
      <text>
        <r>
          <rPr>
            <b/>
            <sz val="9"/>
            <rFont val="宋体"/>
            <charset val="134"/>
          </rPr>
          <t>微软用户:</t>
        </r>
        <r>
          <rPr>
            <sz val="9"/>
            <rFont val="宋体"/>
            <charset val="134"/>
          </rPr>
          <t xml:space="preserve">
当代码28小于29+30的数据请核实</t>
        </r>
      </text>
    </comment>
    <comment ref="AI37" authorId="1">
      <text>
        <r>
          <rPr>
            <b/>
            <sz val="9"/>
            <rFont val="宋体"/>
            <charset val="134"/>
          </rPr>
          <t>微软用户:</t>
        </r>
        <r>
          <rPr>
            <sz val="9"/>
            <rFont val="宋体"/>
            <charset val="134"/>
          </rPr>
          <t xml:space="preserve">
当代码28小于29+30的数据请核实</t>
        </r>
      </text>
    </comment>
    <comment ref="AJ37" authorId="1">
      <text>
        <r>
          <rPr>
            <b/>
            <sz val="9"/>
            <rFont val="宋体"/>
            <charset val="134"/>
          </rPr>
          <t>微软用户:</t>
        </r>
        <r>
          <rPr>
            <sz val="9"/>
            <rFont val="宋体"/>
            <charset val="134"/>
          </rPr>
          <t xml:space="preserve">
当代码28小于29+30的数据请核实</t>
        </r>
      </text>
    </comment>
    <comment ref="AK37" authorId="1">
      <text>
        <r>
          <rPr>
            <b/>
            <sz val="9"/>
            <rFont val="宋体"/>
            <charset val="134"/>
          </rPr>
          <t>微软用户:</t>
        </r>
        <r>
          <rPr>
            <sz val="9"/>
            <rFont val="宋体"/>
            <charset val="134"/>
          </rPr>
          <t xml:space="preserve">
当代码28小于29+30的数据请核实</t>
        </r>
      </text>
    </comment>
    <comment ref="AL37" authorId="1">
      <text>
        <r>
          <rPr>
            <b/>
            <sz val="9"/>
            <rFont val="宋体"/>
            <charset val="134"/>
          </rPr>
          <t>微软用户:</t>
        </r>
        <r>
          <rPr>
            <sz val="9"/>
            <rFont val="宋体"/>
            <charset val="134"/>
          </rPr>
          <t xml:space="preserve">
当代码28小于29+30的数据请核实</t>
        </r>
      </text>
    </comment>
    <comment ref="AM37" authorId="1">
      <text>
        <r>
          <rPr>
            <b/>
            <sz val="9"/>
            <rFont val="宋体"/>
            <charset val="134"/>
          </rPr>
          <t>微软用户:</t>
        </r>
        <r>
          <rPr>
            <sz val="9"/>
            <rFont val="宋体"/>
            <charset val="134"/>
          </rPr>
          <t xml:space="preserve">
当代码28小于29+30的数据请核实</t>
        </r>
      </text>
    </comment>
    <comment ref="AN37" authorId="1">
      <text>
        <r>
          <rPr>
            <b/>
            <sz val="9"/>
            <rFont val="宋体"/>
            <charset val="134"/>
          </rPr>
          <t>微软用户:</t>
        </r>
        <r>
          <rPr>
            <sz val="9"/>
            <rFont val="宋体"/>
            <charset val="134"/>
          </rPr>
          <t xml:space="preserve">
当代码28小于29+30的数据请核实</t>
        </r>
      </text>
    </comment>
    <comment ref="AO37" authorId="1">
      <text>
        <r>
          <rPr>
            <b/>
            <sz val="9"/>
            <rFont val="宋体"/>
            <charset val="134"/>
          </rPr>
          <t>微软用户:</t>
        </r>
        <r>
          <rPr>
            <sz val="9"/>
            <rFont val="宋体"/>
            <charset val="134"/>
          </rPr>
          <t xml:space="preserve">
当代码28小于29+30的数据请核实</t>
        </r>
      </text>
    </comment>
    <comment ref="AP37" authorId="1">
      <text>
        <r>
          <rPr>
            <b/>
            <sz val="9"/>
            <rFont val="宋体"/>
            <charset val="134"/>
          </rPr>
          <t>微软用户:</t>
        </r>
        <r>
          <rPr>
            <sz val="9"/>
            <rFont val="宋体"/>
            <charset val="134"/>
          </rPr>
          <t xml:space="preserve">
当代码28小于29+30的数据请核实</t>
        </r>
      </text>
    </comment>
    <comment ref="AQ37" authorId="1">
      <text>
        <r>
          <rPr>
            <b/>
            <sz val="9"/>
            <rFont val="宋体"/>
            <charset val="134"/>
          </rPr>
          <t>微软用户:</t>
        </r>
        <r>
          <rPr>
            <sz val="9"/>
            <rFont val="宋体"/>
            <charset val="134"/>
          </rPr>
          <t xml:space="preserve">
当代码28小于29+30的数据请核实</t>
        </r>
      </text>
    </comment>
    <comment ref="AR37" authorId="1">
      <text>
        <r>
          <rPr>
            <b/>
            <sz val="9"/>
            <rFont val="宋体"/>
            <charset val="134"/>
          </rPr>
          <t>微软用户:</t>
        </r>
        <r>
          <rPr>
            <sz val="9"/>
            <rFont val="宋体"/>
            <charset val="134"/>
          </rPr>
          <t xml:space="preserve">
当代码28小于29+30的数据请核实</t>
        </r>
      </text>
    </comment>
    <comment ref="AS37" authorId="1">
      <text>
        <r>
          <rPr>
            <b/>
            <sz val="9"/>
            <rFont val="宋体"/>
            <charset val="134"/>
          </rPr>
          <t>微软用户:</t>
        </r>
        <r>
          <rPr>
            <sz val="9"/>
            <rFont val="宋体"/>
            <charset val="134"/>
          </rPr>
          <t xml:space="preserve">
当代码28小于29+30的数据请核实</t>
        </r>
      </text>
    </comment>
    <comment ref="AT37" authorId="1">
      <text>
        <r>
          <rPr>
            <b/>
            <sz val="9"/>
            <rFont val="宋体"/>
            <charset val="134"/>
          </rPr>
          <t>微软用户:</t>
        </r>
        <r>
          <rPr>
            <sz val="9"/>
            <rFont val="宋体"/>
            <charset val="134"/>
          </rPr>
          <t xml:space="preserve">
当代码28小于29+30的数据请核实</t>
        </r>
      </text>
    </comment>
    <comment ref="AU37" authorId="1">
      <text>
        <r>
          <rPr>
            <b/>
            <sz val="9"/>
            <rFont val="宋体"/>
            <charset val="134"/>
          </rPr>
          <t>微软用户:</t>
        </r>
        <r>
          <rPr>
            <sz val="9"/>
            <rFont val="宋体"/>
            <charset val="134"/>
          </rPr>
          <t xml:space="preserve">
当代码28小于29+30的数据请核实</t>
        </r>
      </text>
    </comment>
    <comment ref="AV37" authorId="1">
      <text>
        <r>
          <rPr>
            <b/>
            <sz val="9"/>
            <rFont val="宋体"/>
            <charset val="134"/>
          </rPr>
          <t>微软用户:</t>
        </r>
        <r>
          <rPr>
            <sz val="9"/>
            <rFont val="宋体"/>
            <charset val="134"/>
          </rPr>
          <t xml:space="preserve">
当代码28小于29+30的数据请核实</t>
        </r>
      </text>
    </comment>
  </commentList>
</comments>
</file>

<file path=xl/comments2.xml><?xml version="1.0" encoding="utf-8"?>
<comments xmlns="http://schemas.openxmlformats.org/spreadsheetml/2006/main">
  <authors>
    <author>admin</author>
    <author>微软用户</author>
    <author>XiTongPan</author>
  </authors>
  <commentList>
    <comment ref="B2" authorId="0">
      <text>
        <r>
          <rPr>
            <b/>
            <sz val="9"/>
            <color indexed="10"/>
            <rFont val="宋体"/>
            <charset val="134"/>
          </rPr>
          <t>admin:</t>
        </r>
        <r>
          <rPr>
            <sz val="9"/>
            <rFont val="宋体"/>
            <charset val="134"/>
          </rPr>
          <t xml:space="preserve">
</t>
        </r>
        <r>
          <rPr>
            <b/>
            <sz val="9"/>
            <color indexed="14"/>
            <rFont val="宋体"/>
            <charset val="134"/>
          </rPr>
          <t>本单元格为点出</t>
        </r>
        <r>
          <rPr>
            <b/>
            <sz val="9"/>
            <color indexed="9"/>
            <rFont val="宋体"/>
            <charset val="134"/>
          </rPr>
          <t>（倒黑三角）</t>
        </r>
        <r>
          <rPr>
            <b/>
            <sz val="9"/>
            <color indexed="14"/>
            <rFont val="宋体"/>
            <charset val="134"/>
          </rPr>
          <t>下拉菜单选项录入！</t>
        </r>
      </text>
    </comment>
    <comment ref="A3" authorId="0">
      <text>
        <r>
          <rPr>
            <b/>
            <sz val="9"/>
            <color indexed="10"/>
            <rFont val="宋体"/>
            <charset val="134"/>
          </rPr>
          <t>admin:</t>
        </r>
        <r>
          <rPr>
            <sz val="9"/>
            <rFont val="宋体"/>
            <charset val="134"/>
          </rPr>
          <t xml:space="preserve">
</t>
        </r>
        <r>
          <rPr>
            <b/>
            <sz val="9"/>
            <color indexed="9"/>
            <rFont val="宋体"/>
            <charset val="134"/>
          </rPr>
          <t>请在此输入本单位的</t>
        </r>
        <r>
          <rPr>
            <b/>
            <sz val="9"/>
            <color indexed="14"/>
            <rFont val="宋体"/>
            <charset val="134"/>
          </rPr>
          <t>组织机构代码</t>
        </r>
        <r>
          <rPr>
            <sz val="9"/>
            <color indexed="9"/>
            <rFont val="宋体"/>
            <charset val="134"/>
          </rPr>
          <t>！</t>
        </r>
      </text>
    </comment>
    <comment ref="J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K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L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M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N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O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P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Q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R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S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T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U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V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W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X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Y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Z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A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B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C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D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E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F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G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H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I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J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K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L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M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N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O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P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Q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R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S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T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U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V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I7"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F8"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3</t>
        </r>
        <r>
          <rPr>
            <sz val="9"/>
            <color indexed="9"/>
            <rFont val="宋体"/>
            <charset val="134"/>
          </rPr>
          <t>的人数小于代码为</t>
        </r>
        <r>
          <rPr>
            <b/>
            <sz val="9"/>
            <color indexed="10"/>
            <rFont val="宋体"/>
            <charset val="134"/>
          </rPr>
          <t>4</t>
        </r>
        <r>
          <rPr>
            <sz val="9"/>
            <color indexed="9"/>
            <rFont val="宋体"/>
            <charset val="134"/>
          </rPr>
          <t>或大于</t>
        </r>
        <r>
          <rPr>
            <b/>
            <sz val="9"/>
            <color indexed="10"/>
            <rFont val="宋体"/>
            <charset val="134"/>
          </rPr>
          <t>2</t>
        </r>
        <r>
          <rPr>
            <sz val="9"/>
            <color indexed="9"/>
            <rFont val="宋体"/>
            <charset val="134"/>
          </rPr>
          <t>的人数时，请核实修正相关数据！</t>
        </r>
      </text>
    </comment>
    <comment ref="I8"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9"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J9" authorId="1">
      <text>
        <r>
          <rPr>
            <b/>
            <sz val="9"/>
            <rFont val="宋体"/>
            <charset val="134"/>
          </rPr>
          <t>微软用户:</t>
        </r>
        <r>
          <rPr>
            <sz val="9"/>
            <rFont val="宋体"/>
            <charset val="134"/>
          </rPr>
          <t xml:space="preserve">
代码4要小于代码3</t>
        </r>
      </text>
    </comment>
    <comment ref="K9" authorId="1">
      <text>
        <r>
          <rPr>
            <b/>
            <sz val="9"/>
            <rFont val="宋体"/>
            <charset val="134"/>
          </rPr>
          <t>微软用户:</t>
        </r>
        <r>
          <rPr>
            <sz val="9"/>
            <rFont val="宋体"/>
            <charset val="134"/>
          </rPr>
          <t xml:space="preserve">
代码4要小于代码3</t>
        </r>
      </text>
    </comment>
    <comment ref="L9" authorId="1">
      <text>
        <r>
          <rPr>
            <b/>
            <sz val="9"/>
            <rFont val="宋体"/>
            <charset val="134"/>
          </rPr>
          <t>微软用户:</t>
        </r>
        <r>
          <rPr>
            <sz val="9"/>
            <rFont val="宋体"/>
            <charset val="134"/>
          </rPr>
          <t xml:space="preserve">
代码4要小于代码3</t>
        </r>
      </text>
    </comment>
    <comment ref="M9" authorId="1">
      <text>
        <r>
          <rPr>
            <b/>
            <sz val="9"/>
            <rFont val="宋体"/>
            <charset val="134"/>
          </rPr>
          <t>微软用户:</t>
        </r>
        <r>
          <rPr>
            <sz val="9"/>
            <rFont val="宋体"/>
            <charset val="134"/>
          </rPr>
          <t xml:space="preserve">
代码4要小于代码3</t>
        </r>
      </text>
    </comment>
    <comment ref="N9" authorId="1">
      <text>
        <r>
          <rPr>
            <b/>
            <sz val="9"/>
            <rFont val="宋体"/>
            <charset val="134"/>
          </rPr>
          <t>微软用户:</t>
        </r>
        <r>
          <rPr>
            <sz val="9"/>
            <rFont val="宋体"/>
            <charset val="134"/>
          </rPr>
          <t xml:space="preserve">
代码4要小于代码3</t>
        </r>
      </text>
    </comment>
    <comment ref="O9" authorId="1">
      <text>
        <r>
          <rPr>
            <b/>
            <sz val="9"/>
            <rFont val="宋体"/>
            <charset val="134"/>
          </rPr>
          <t>微软用户:</t>
        </r>
        <r>
          <rPr>
            <sz val="9"/>
            <rFont val="宋体"/>
            <charset val="134"/>
          </rPr>
          <t xml:space="preserve">
代码4要小于代码3</t>
        </r>
      </text>
    </comment>
    <comment ref="P9" authorId="1">
      <text>
        <r>
          <rPr>
            <b/>
            <sz val="9"/>
            <rFont val="宋体"/>
            <charset val="134"/>
          </rPr>
          <t>微软用户:</t>
        </r>
        <r>
          <rPr>
            <sz val="9"/>
            <rFont val="宋体"/>
            <charset val="134"/>
          </rPr>
          <t xml:space="preserve">
代码4要小于代码3</t>
        </r>
      </text>
    </comment>
    <comment ref="Q9" authorId="1">
      <text>
        <r>
          <rPr>
            <b/>
            <sz val="9"/>
            <rFont val="宋体"/>
            <charset val="134"/>
          </rPr>
          <t>微软用户:</t>
        </r>
        <r>
          <rPr>
            <sz val="9"/>
            <rFont val="宋体"/>
            <charset val="134"/>
          </rPr>
          <t xml:space="preserve">
代码4要小于代码3</t>
        </r>
      </text>
    </comment>
    <comment ref="R9" authorId="1">
      <text>
        <r>
          <rPr>
            <b/>
            <sz val="9"/>
            <rFont val="宋体"/>
            <charset val="134"/>
          </rPr>
          <t>微软用户:</t>
        </r>
        <r>
          <rPr>
            <sz val="9"/>
            <rFont val="宋体"/>
            <charset val="134"/>
          </rPr>
          <t xml:space="preserve">
代码4要小于代码3</t>
        </r>
      </text>
    </comment>
    <comment ref="S9" authorId="1">
      <text>
        <r>
          <rPr>
            <b/>
            <sz val="9"/>
            <rFont val="宋体"/>
            <charset val="134"/>
          </rPr>
          <t>微软用户:</t>
        </r>
        <r>
          <rPr>
            <sz val="9"/>
            <rFont val="宋体"/>
            <charset val="134"/>
          </rPr>
          <t xml:space="preserve">
代码4要小于代码3</t>
        </r>
      </text>
    </comment>
    <comment ref="T9" authorId="1">
      <text>
        <r>
          <rPr>
            <b/>
            <sz val="9"/>
            <rFont val="宋体"/>
            <charset val="134"/>
          </rPr>
          <t>微软用户:</t>
        </r>
        <r>
          <rPr>
            <sz val="9"/>
            <rFont val="宋体"/>
            <charset val="134"/>
          </rPr>
          <t xml:space="preserve">
代码4要小于代码3</t>
        </r>
      </text>
    </comment>
    <comment ref="U9" authorId="1">
      <text>
        <r>
          <rPr>
            <b/>
            <sz val="9"/>
            <rFont val="宋体"/>
            <charset val="134"/>
          </rPr>
          <t>微软用户:</t>
        </r>
        <r>
          <rPr>
            <sz val="9"/>
            <rFont val="宋体"/>
            <charset val="134"/>
          </rPr>
          <t xml:space="preserve">
代码4要小于代码3</t>
        </r>
      </text>
    </comment>
    <comment ref="V9" authorId="1">
      <text>
        <r>
          <rPr>
            <b/>
            <sz val="9"/>
            <rFont val="宋体"/>
            <charset val="134"/>
          </rPr>
          <t>微软用户:</t>
        </r>
        <r>
          <rPr>
            <sz val="9"/>
            <rFont val="宋体"/>
            <charset val="134"/>
          </rPr>
          <t xml:space="preserve">
代码4要小于代码3</t>
        </r>
      </text>
    </comment>
    <comment ref="W9" authorId="1">
      <text>
        <r>
          <rPr>
            <b/>
            <sz val="9"/>
            <rFont val="宋体"/>
            <charset val="134"/>
          </rPr>
          <t>微软用户:</t>
        </r>
        <r>
          <rPr>
            <sz val="9"/>
            <rFont val="宋体"/>
            <charset val="134"/>
          </rPr>
          <t xml:space="preserve">
代码4要小于代码3</t>
        </r>
      </text>
    </comment>
    <comment ref="X9" authorId="1">
      <text>
        <r>
          <rPr>
            <b/>
            <sz val="9"/>
            <rFont val="宋体"/>
            <charset val="134"/>
          </rPr>
          <t>微软用户:</t>
        </r>
        <r>
          <rPr>
            <sz val="9"/>
            <rFont val="宋体"/>
            <charset val="134"/>
          </rPr>
          <t xml:space="preserve">
代码4要小于代码3</t>
        </r>
      </text>
    </comment>
    <comment ref="Y9" authorId="1">
      <text>
        <r>
          <rPr>
            <b/>
            <sz val="9"/>
            <rFont val="宋体"/>
            <charset val="134"/>
          </rPr>
          <t>微软用户:</t>
        </r>
        <r>
          <rPr>
            <sz val="9"/>
            <rFont val="宋体"/>
            <charset val="134"/>
          </rPr>
          <t xml:space="preserve">
代码4要小于代码3</t>
        </r>
      </text>
    </comment>
    <comment ref="Z9" authorId="1">
      <text>
        <r>
          <rPr>
            <b/>
            <sz val="9"/>
            <rFont val="宋体"/>
            <charset val="134"/>
          </rPr>
          <t>微软用户:</t>
        </r>
        <r>
          <rPr>
            <sz val="9"/>
            <rFont val="宋体"/>
            <charset val="134"/>
          </rPr>
          <t xml:space="preserve">
代码4要小于代码3</t>
        </r>
      </text>
    </comment>
    <comment ref="AA9" authorId="1">
      <text>
        <r>
          <rPr>
            <b/>
            <sz val="9"/>
            <rFont val="宋体"/>
            <charset val="134"/>
          </rPr>
          <t>微软用户:</t>
        </r>
        <r>
          <rPr>
            <sz val="9"/>
            <rFont val="宋体"/>
            <charset val="134"/>
          </rPr>
          <t xml:space="preserve">
代码4要小于代码3</t>
        </r>
      </text>
    </comment>
    <comment ref="AB9" authorId="1">
      <text>
        <r>
          <rPr>
            <b/>
            <sz val="9"/>
            <rFont val="宋体"/>
            <charset val="134"/>
          </rPr>
          <t>微软用户:</t>
        </r>
        <r>
          <rPr>
            <sz val="9"/>
            <rFont val="宋体"/>
            <charset val="134"/>
          </rPr>
          <t xml:space="preserve">
代码4要小于代码3</t>
        </r>
      </text>
    </comment>
    <comment ref="AC9" authorId="1">
      <text>
        <r>
          <rPr>
            <b/>
            <sz val="9"/>
            <rFont val="宋体"/>
            <charset val="134"/>
          </rPr>
          <t>微软用户:</t>
        </r>
        <r>
          <rPr>
            <sz val="9"/>
            <rFont val="宋体"/>
            <charset val="134"/>
          </rPr>
          <t xml:space="preserve">
代码4要小于代码3</t>
        </r>
      </text>
    </comment>
    <comment ref="AD9" authorId="1">
      <text>
        <r>
          <rPr>
            <b/>
            <sz val="9"/>
            <rFont val="宋体"/>
            <charset val="134"/>
          </rPr>
          <t>微软用户:</t>
        </r>
        <r>
          <rPr>
            <sz val="9"/>
            <rFont val="宋体"/>
            <charset val="134"/>
          </rPr>
          <t xml:space="preserve">
代码4要小于代码3</t>
        </r>
      </text>
    </comment>
    <comment ref="AE9" authorId="1">
      <text>
        <r>
          <rPr>
            <b/>
            <sz val="9"/>
            <rFont val="宋体"/>
            <charset val="134"/>
          </rPr>
          <t>微软用户:</t>
        </r>
        <r>
          <rPr>
            <sz val="9"/>
            <rFont val="宋体"/>
            <charset val="134"/>
          </rPr>
          <t xml:space="preserve">
代码4要小于代码3</t>
        </r>
      </text>
    </comment>
    <comment ref="AF9" authorId="1">
      <text>
        <r>
          <rPr>
            <b/>
            <sz val="9"/>
            <rFont val="宋体"/>
            <charset val="134"/>
          </rPr>
          <t>微软用户:</t>
        </r>
        <r>
          <rPr>
            <sz val="9"/>
            <rFont val="宋体"/>
            <charset val="134"/>
          </rPr>
          <t xml:space="preserve">
代码4要小于代码3</t>
        </r>
      </text>
    </comment>
    <comment ref="AG9" authorId="1">
      <text>
        <r>
          <rPr>
            <b/>
            <sz val="9"/>
            <rFont val="宋体"/>
            <charset val="134"/>
          </rPr>
          <t>微软用户:</t>
        </r>
        <r>
          <rPr>
            <sz val="9"/>
            <rFont val="宋体"/>
            <charset val="134"/>
          </rPr>
          <t xml:space="preserve">
代码4要小于代码3</t>
        </r>
      </text>
    </comment>
    <comment ref="AH9" authorId="1">
      <text>
        <r>
          <rPr>
            <b/>
            <sz val="9"/>
            <rFont val="宋体"/>
            <charset val="134"/>
          </rPr>
          <t>微软用户:</t>
        </r>
        <r>
          <rPr>
            <sz val="9"/>
            <rFont val="宋体"/>
            <charset val="134"/>
          </rPr>
          <t xml:space="preserve">
代码4要小于代码3</t>
        </r>
      </text>
    </comment>
    <comment ref="AI9" authorId="1">
      <text>
        <r>
          <rPr>
            <b/>
            <sz val="9"/>
            <rFont val="宋体"/>
            <charset val="134"/>
          </rPr>
          <t>微软用户:</t>
        </r>
        <r>
          <rPr>
            <sz val="9"/>
            <rFont val="宋体"/>
            <charset val="134"/>
          </rPr>
          <t xml:space="preserve">
代码4要小于代码3</t>
        </r>
      </text>
    </comment>
    <comment ref="AJ9" authorId="1">
      <text>
        <r>
          <rPr>
            <b/>
            <sz val="9"/>
            <rFont val="宋体"/>
            <charset val="134"/>
          </rPr>
          <t>微软用户:</t>
        </r>
        <r>
          <rPr>
            <sz val="9"/>
            <rFont val="宋体"/>
            <charset val="134"/>
          </rPr>
          <t xml:space="preserve">
代码4要小于代码3</t>
        </r>
      </text>
    </comment>
    <comment ref="AK9" authorId="1">
      <text>
        <r>
          <rPr>
            <b/>
            <sz val="9"/>
            <rFont val="宋体"/>
            <charset val="134"/>
          </rPr>
          <t>微软用户:</t>
        </r>
        <r>
          <rPr>
            <sz val="9"/>
            <rFont val="宋体"/>
            <charset val="134"/>
          </rPr>
          <t xml:space="preserve">
代码4要小于代码3</t>
        </r>
      </text>
    </comment>
    <comment ref="AL9" authorId="1">
      <text>
        <r>
          <rPr>
            <b/>
            <sz val="9"/>
            <rFont val="宋体"/>
            <charset val="134"/>
          </rPr>
          <t>微软用户:</t>
        </r>
        <r>
          <rPr>
            <sz val="9"/>
            <rFont val="宋体"/>
            <charset val="134"/>
          </rPr>
          <t xml:space="preserve">
代码4要小于代码3</t>
        </r>
      </text>
    </comment>
    <comment ref="AM9" authorId="1">
      <text>
        <r>
          <rPr>
            <b/>
            <sz val="9"/>
            <rFont val="宋体"/>
            <charset val="134"/>
          </rPr>
          <t>微软用户:</t>
        </r>
        <r>
          <rPr>
            <sz val="9"/>
            <rFont val="宋体"/>
            <charset val="134"/>
          </rPr>
          <t xml:space="preserve">
代码4要小于代码3</t>
        </r>
      </text>
    </comment>
    <comment ref="AN9" authorId="1">
      <text>
        <r>
          <rPr>
            <b/>
            <sz val="9"/>
            <rFont val="宋体"/>
            <charset val="134"/>
          </rPr>
          <t>微软用户:</t>
        </r>
        <r>
          <rPr>
            <sz val="9"/>
            <rFont val="宋体"/>
            <charset val="134"/>
          </rPr>
          <t xml:space="preserve">
代码4要小于代码3</t>
        </r>
      </text>
    </comment>
    <comment ref="AO9" authorId="1">
      <text>
        <r>
          <rPr>
            <b/>
            <sz val="9"/>
            <rFont val="宋体"/>
            <charset val="134"/>
          </rPr>
          <t>微软用户:</t>
        </r>
        <r>
          <rPr>
            <sz val="9"/>
            <rFont val="宋体"/>
            <charset val="134"/>
          </rPr>
          <t xml:space="preserve">
代码4要小于代码3</t>
        </r>
      </text>
    </comment>
    <comment ref="AP9" authorId="1">
      <text>
        <r>
          <rPr>
            <b/>
            <sz val="9"/>
            <rFont val="宋体"/>
            <charset val="134"/>
          </rPr>
          <t>微软用户:</t>
        </r>
        <r>
          <rPr>
            <sz val="9"/>
            <rFont val="宋体"/>
            <charset val="134"/>
          </rPr>
          <t xml:space="preserve">
代码4要小于代码3</t>
        </r>
      </text>
    </comment>
    <comment ref="AQ9" authorId="1">
      <text>
        <r>
          <rPr>
            <b/>
            <sz val="9"/>
            <rFont val="宋体"/>
            <charset val="134"/>
          </rPr>
          <t>微软用户:</t>
        </r>
        <r>
          <rPr>
            <sz val="9"/>
            <rFont val="宋体"/>
            <charset val="134"/>
          </rPr>
          <t xml:space="preserve">
代码4要小于代码3</t>
        </r>
      </text>
    </comment>
    <comment ref="AR9" authorId="1">
      <text>
        <r>
          <rPr>
            <b/>
            <sz val="9"/>
            <rFont val="宋体"/>
            <charset val="134"/>
          </rPr>
          <t>微软用户:</t>
        </r>
        <r>
          <rPr>
            <sz val="9"/>
            <rFont val="宋体"/>
            <charset val="134"/>
          </rPr>
          <t xml:space="preserve">
代码4要小于代码3</t>
        </r>
      </text>
    </comment>
    <comment ref="AS9" authorId="1">
      <text>
        <r>
          <rPr>
            <b/>
            <sz val="9"/>
            <rFont val="宋体"/>
            <charset val="134"/>
          </rPr>
          <t>微软用户:</t>
        </r>
        <r>
          <rPr>
            <sz val="9"/>
            <rFont val="宋体"/>
            <charset val="134"/>
          </rPr>
          <t xml:space="preserve">
代码4要小于代码3</t>
        </r>
      </text>
    </comment>
    <comment ref="AT9" authorId="1">
      <text>
        <r>
          <rPr>
            <b/>
            <sz val="9"/>
            <rFont val="宋体"/>
            <charset val="134"/>
          </rPr>
          <t>微软用户:</t>
        </r>
        <r>
          <rPr>
            <sz val="9"/>
            <rFont val="宋体"/>
            <charset val="134"/>
          </rPr>
          <t xml:space="preserve">
代码4要小于代码3</t>
        </r>
      </text>
    </comment>
    <comment ref="AU9" authorId="1">
      <text>
        <r>
          <rPr>
            <b/>
            <sz val="9"/>
            <rFont val="宋体"/>
            <charset val="134"/>
          </rPr>
          <t>微软用户:</t>
        </r>
        <r>
          <rPr>
            <sz val="9"/>
            <rFont val="宋体"/>
            <charset val="134"/>
          </rPr>
          <t xml:space="preserve">
代码4要小于代码3</t>
        </r>
      </text>
    </comment>
    <comment ref="AV9" authorId="1">
      <text>
        <r>
          <rPr>
            <b/>
            <sz val="9"/>
            <rFont val="宋体"/>
            <charset val="134"/>
          </rPr>
          <t>微软用户:</t>
        </r>
        <r>
          <rPr>
            <sz val="9"/>
            <rFont val="宋体"/>
            <charset val="134"/>
          </rPr>
          <t xml:space="preserve">
代码4要小于代码3</t>
        </r>
      </text>
    </comment>
    <comment ref="F10"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5</t>
        </r>
        <r>
          <rPr>
            <sz val="9"/>
            <color indexed="9"/>
            <rFont val="宋体"/>
            <charset val="134"/>
          </rPr>
          <t>的人数大于</t>
        </r>
        <r>
          <rPr>
            <b/>
            <sz val="9"/>
            <color indexed="10"/>
            <rFont val="宋体"/>
            <charset val="134"/>
          </rPr>
          <t>2</t>
        </r>
        <r>
          <rPr>
            <sz val="9"/>
            <color indexed="9"/>
            <rFont val="宋体"/>
            <charset val="134"/>
          </rPr>
          <t>的人数时，请核实修正相关数据！</t>
        </r>
      </text>
    </comment>
    <comment ref="I10"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11"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12"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13"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14"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J14" authorId="1">
      <text>
        <r>
          <rPr>
            <b/>
            <sz val="9"/>
            <rFont val="宋体"/>
            <charset val="134"/>
          </rPr>
          <t>微软用户:</t>
        </r>
        <r>
          <rPr>
            <sz val="9"/>
            <rFont val="宋体"/>
            <charset val="134"/>
          </rPr>
          <t xml:space="preserve">
代码8要大于或等于9+10+11</t>
        </r>
      </text>
    </comment>
    <comment ref="K14" authorId="1">
      <text>
        <r>
          <rPr>
            <b/>
            <sz val="9"/>
            <rFont val="宋体"/>
            <charset val="134"/>
          </rPr>
          <t>微软用户:</t>
        </r>
        <r>
          <rPr>
            <sz val="9"/>
            <rFont val="宋体"/>
            <charset val="134"/>
          </rPr>
          <t xml:space="preserve">
代码8要大于或等于9+10+11</t>
        </r>
      </text>
    </comment>
    <comment ref="L14" authorId="1">
      <text>
        <r>
          <rPr>
            <b/>
            <sz val="9"/>
            <rFont val="宋体"/>
            <charset val="134"/>
          </rPr>
          <t>微软用户:</t>
        </r>
        <r>
          <rPr>
            <sz val="9"/>
            <rFont val="宋体"/>
            <charset val="134"/>
          </rPr>
          <t xml:space="preserve">
代码8要大于或等于9+10+11</t>
        </r>
      </text>
    </comment>
    <comment ref="M14" authorId="1">
      <text>
        <r>
          <rPr>
            <b/>
            <sz val="9"/>
            <rFont val="宋体"/>
            <charset val="134"/>
          </rPr>
          <t>微软用户:</t>
        </r>
        <r>
          <rPr>
            <sz val="9"/>
            <rFont val="宋体"/>
            <charset val="134"/>
          </rPr>
          <t xml:space="preserve">
代码8要大于或等于9+10+11</t>
        </r>
      </text>
    </comment>
    <comment ref="N14" authorId="1">
      <text>
        <r>
          <rPr>
            <b/>
            <sz val="9"/>
            <rFont val="宋体"/>
            <charset val="134"/>
          </rPr>
          <t>微软用户:</t>
        </r>
        <r>
          <rPr>
            <sz val="9"/>
            <rFont val="宋体"/>
            <charset val="134"/>
          </rPr>
          <t xml:space="preserve">
代码8要大于或等于9+10+11</t>
        </r>
      </text>
    </comment>
    <comment ref="O14" authorId="1">
      <text>
        <r>
          <rPr>
            <b/>
            <sz val="9"/>
            <rFont val="宋体"/>
            <charset val="134"/>
          </rPr>
          <t>微软用户:</t>
        </r>
        <r>
          <rPr>
            <sz val="9"/>
            <rFont val="宋体"/>
            <charset val="134"/>
          </rPr>
          <t xml:space="preserve">
代码8要大于或等于9+10+11</t>
        </r>
      </text>
    </comment>
    <comment ref="P14" authorId="1">
      <text>
        <r>
          <rPr>
            <b/>
            <sz val="9"/>
            <rFont val="宋体"/>
            <charset val="134"/>
          </rPr>
          <t>微软用户:</t>
        </r>
        <r>
          <rPr>
            <sz val="9"/>
            <rFont val="宋体"/>
            <charset val="134"/>
          </rPr>
          <t xml:space="preserve">
代码8要大于或等于9+10+11</t>
        </r>
      </text>
    </comment>
    <comment ref="Q14" authorId="1">
      <text>
        <r>
          <rPr>
            <b/>
            <sz val="9"/>
            <rFont val="宋体"/>
            <charset val="134"/>
          </rPr>
          <t>微软用户:</t>
        </r>
        <r>
          <rPr>
            <sz val="9"/>
            <rFont val="宋体"/>
            <charset val="134"/>
          </rPr>
          <t xml:space="preserve">
代码8要大于或等于9+10+11</t>
        </r>
      </text>
    </comment>
    <comment ref="R14" authorId="1">
      <text>
        <r>
          <rPr>
            <b/>
            <sz val="9"/>
            <rFont val="宋体"/>
            <charset val="134"/>
          </rPr>
          <t>微软用户:</t>
        </r>
        <r>
          <rPr>
            <sz val="9"/>
            <rFont val="宋体"/>
            <charset val="134"/>
          </rPr>
          <t xml:space="preserve">
代码8要大于或等于9+10+11</t>
        </r>
      </text>
    </comment>
    <comment ref="S14" authorId="1">
      <text>
        <r>
          <rPr>
            <b/>
            <sz val="9"/>
            <rFont val="宋体"/>
            <charset val="134"/>
          </rPr>
          <t>微软用户:</t>
        </r>
        <r>
          <rPr>
            <sz val="9"/>
            <rFont val="宋体"/>
            <charset val="134"/>
          </rPr>
          <t xml:space="preserve">
代码8要大于或等于9+10+11</t>
        </r>
      </text>
    </comment>
    <comment ref="T14" authorId="1">
      <text>
        <r>
          <rPr>
            <b/>
            <sz val="9"/>
            <rFont val="宋体"/>
            <charset val="134"/>
          </rPr>
          <t>微软用户:</t>
        </r>
        <r>
          <rPr>
            <sz val="9"/>
            <rFont val="宋体"/>
            <charset val="134"/>
          </rPr>
          <t xml:space="preserve">
代码8要大于或等于9+10+11</t>
        </r>
      </text>
    </comment>
    <comment ref="U14" authorId="1">
      <text>
        <r>
          <rPr>
            <b/>
            <sz val="9"/>
            <rFont val="宋体"/>
            <charset val="134"/>
          </rPr>
          <t>微软用户:</t>
        </r>
        <r>
          <rPr>
            <sz val="9"/>
            <rFont val="宋体"/>
            <charset val="134"/>
          </rPr>
          <t xml:space="preserve">
代码8要大于或等于9+10+11</t>
        </r>
      </text>
    </comment>
    <comment ref="V14" authorId="1">
      <text>
        <r>
          <rPr>
            <b/>
            <sz val="9"/>
            <rFont val="宋体"/>
            <charset val="134"/>
          </rPr>
          <t>微软用户:</t>
        </r>
        <r>
          <rPr>
            <sz val="9"/>
            <rFont val="宋体"/>
            <charset val="134"/>
          </rPr>
          <t xml:space="preserve">
代码8要大于或等于9+10+11</t>
        </r>
      </text>
    </comment>
    <comment ref="W14" authorId="1">
      <text>
        <r>
          <rPr>
            <b/>
            <sz val="9"/>
            <rFont val="宋体"/>
            <charset val="134"/>
          </rPr>
          <t>微软用户:</t>
        </r>
        <r>
          <rPr>
            <sz val="9"/>
            <rFont val="宋体"/>
            <charset val="134"/>
          </rPr>
          <t xml:space="preserve">
代码8要大于或等于9+10+11</t>
        </r>
      </text>
    </comment>
    <comment ref="X14" authorId="1">
      <text>
        <r>
          <rPr>
            <b/>
            <sz val="9"/>
            <rFont val="宋体"/>
            <charset val="134"/>
          </rPr>
          <t>微软用户:</t>
        </r>
        <r>
          <rPr>
            <sz val="9"/>
            <rFont val="宋体"/>
            <charset val="134"/>
          </rPr>
          <t xml:space="preserve">
代码8要大于或等于9+10+11</t>
        </r>
      </text>
    </comment>
    <comment ref="Y14" authorId="1">
      <text>
        <r>
          <rPr>
            <b/>
            <sz val="9"/>
            <rFont val="宋体"/>
            <charset val="134"/>
          </rPr>
          <t>微软用户:</t>
        </r>
        <r>
          <rPr>
            <sz val="9"/>
            <rFont val="宋体"/>
            <charset val="134"/>
          </rPr>
          <t xml:space="preserve">
代码8要大于或等于9+10+11</t>
        </r>
      </text>
    </comment>
    <comment ref="Z14" authorId="1">
      <text>
        <r>
          <rPr>
            <b/>
            <sz val="9"/>
            <rFont val="宋体"/>
            <charset val="134"/>
          </rPr>
          <t>微软用户:</t>
        </r>
        <r>
          <rPr>
            <sz val="9"/>
            <rFont val="宋体"/>
            <charset val="134"/>
          </rPr>
          <t xml:space="preserve">
代码8要大于或等于9+10+11</t>
        </r>
      </text>
    </comment>
    <comment ref="AA14" authorId="1">
      <text>
        <r>
          <rPr>
            <b/>
            <sz val="9"/>
            <rFont val="宋体"/>
            <charset val="134"/>
          </rPr>
          <t>微软用户:</t>
        </r>
        <r>
          <rPr>
            <sz val="9"/>
            <rFont val="宋体"/>
            <charset val="134"/>
          </rPr>
          <t xml:space="preserve">
代码8要大于或等于9+10+11</t>
        </r>
      </text>
    </comment>
    <comment ref="AB14" authorId="1">
      <text>
        <r>
          <rPr>
            <b/>
            <sz val="9"/>
            <rFont val="宋体"/>
            <charset val="134"/>
          </rPr>
          <t>微软用户:</t>
        </r>
        <r>
          <rPr>
            <sz val="9"/>
            <rFont val="宋体"/>
            <charset val="134"/>
          </rPr>
          <t xml:space="preserve">
代码8要大于或等于9+10+11</t>
        </r>
      </text>
    </comment>
    <comment ref="AC14" authorId="1">
      <text>
        <r>
          <rPr>
            <b/>
            <sz val="9"/>
            <rFont val="宋体"/>
            <charset val="134"/>
          </rPr>
          <t>微软用户:</t>
        </r>
        <r>
          <rPr>
            <sz val="9"/>
            <rFont val="宋体"/>
            <charset val="134"/>
          </rPr>
          <t xml:space="preserve">
代码8要大于或等于9+10+11</t>
        </r>
      </text>
    </comment>
    <comment ref="AD14" authorId="1">
      <text>
        <r>
          <rPr>
            <b/>
            <sz val="9"/>
            <rFont val="宋体"/>
            <charset val="134"/>
          </rPr>
          <t>微软用户:</t>
        </r>
        <r>
          <rPr>
            <sz val="9"/>
            <rFont val="宋体"/>
            <charset val="134"/>
          </rPr>
          <t xml:space="preserve">
代码8要大于或等于9+10+11</t>
        </r>
      </text>
    </comment>
    <comment ref="AE14" authorId="1">
      <text>
        <r>
          <rPr>
            <b/>
            <sz val="9"/>
            <rFont val="宋体"/>
            <charset val="134"/>
          </rPr>
          <t>微软用户:</t>
        </r>
        <r>
          <rPr>
            <sz val="9"/>
            <rFont val="宋体"/>
            <charset val="134"/>
          </rPr>
          <t xml:space="preserve">
代码8要大于或等于9+10+11</t>
        </r>
      </text>
    </comment>
    <comment ref="AF14" authorId="1">
      <text>
        <r>
          <rPr>
            <b/>
            <sz val="9"/>
            <rFont val="宋体"/>
            <charset val="134"/>
          </rPr>
          <t>微软用户:</t>
        </r>
        <r>
          <rPr>
            <sz val="9"/>
            <rFont val="宋体"/>
            <charset val="134"/>
          </rPr>
          <t xml:space="preserve">
代码8要大于或等于9+10+11</t>
        </r>
      </text>
    </comment>
    <comment ref="AG14" authorId="1">
      <text>
        <r>
          <rPr>
            <b/>
            <sz val="9"/>
            <rFont val="宋体"/>
            <charset val="134"/>
          </rPr>
          <t>微软用户:</t>
        </r>
        <r>
          <rPr>
            <sz val="9"/>
            <rFont val="宋体"/>
            <charset val="134"/>
          </rPr>
          <t xml:space="preserve">
代码8要大于或等于9+10+11</t>
        </r>
      </text>
    </comment>
    <comment ref="AH14" authorId="1">
      <text>
        <r>
          <rPr>
            <b/>
            <sz val="9"/>
            <rFont val="宋体"/>
            <charset val="134"/>
          </rPr>
          <t>微软用户:</t>
        </r>
        <r>
          <rPr>
            <sz val="9"/>
            <rFont val="宋体"/>
            <charset val="134"/>
          </rPr>
          <t xml:space="preserve">
代码8要大于或等于9+10+11</t>
        </r>
      </text>
    </comment>
    <comment ref="AI14" authorId="1">
      <text>
        <r>
          <rPr>
            <b/>
            <sz val="9"/>
            <rFont val="宋体"/>
            <charset val="134"/>
          </rPr>
          <t>微软用户:</t>
        </r>
        <r>
          <rPr>
            <sz val="9"/>
            <rFont val="宋体"/>
            <charset val="134"/>
          </rPr>
          <t xml:space="preserve">
代码8要大于或等于9+10+11</t>
        </r>
      </text>
    </comment>
    <comment ref="AJ14" authorId="1">
      <text>
        <r>
          <rPr>
            <b/>
            <sz val="9"/>
            <rFont val="宋体"/>
            <charset val="134"/>
          </rPr>
          <t>微软用户:</t>
        </r>
        <r>
          <rPr>
            <sz val="9"/>
            <rFont val="宋体"/>
            <charset val="134"/>
          </rPr>
          <t xml:space="preserve">
代码8要大于或等于9+10+11</t>
        </r>
      </text>
    </comment>
    <comment ref="AK14" authorId="1">
      <text>
        <r>
          <rPr>
            <b/>
            <sz val="9"/>
            <rFont val="宋体"/>
            <charset val="134"/>
          </rPr>
          <t>微软用户:</t>
        </r>
        <r>
          <rPr>
            <sz val="9"/>
            <rFont val="宋体"/>
            <charset val="134"/>
          </rPr>
          <t xml:space="preserve">
代码8要大于或等于9+10+11</t>
        </r>
      </text>
    </comment>
    <comment ref="AL14" authorId="1">
      <text>
        <r>
          <rPr>
            <b/>
            <sz val="9"/>
            <rFont val="宋体"/>
            <charset val="134"/>
          </rPr>
          <t>微软用户:</t>
        </r>
        <r>
          <rPr>
            <sz val="9"/>
            <rFont val="宋体"/>
            <charset val="134"/>
          </rPr>
          <t xml:space="preserve">
代码8要大于或等于9+10+11</t>
        </r>
      </text>
    </comment>
    <comment ref="AM14" authorId="1">
      <text>
        <r>
          <rPr>
            <b/>
            <sz val="9"/>
            <rFont val="宋体"/>
            <charset val="134"/>
          </rPr>
          <t>微软用户:</t>
        </r>
        <r>
          <rPr>
            <sz val="9"/>
            <rFont val="宋体"/>
            <charset val="134"/>
          </rPr>
          <t xml:space="preserve">
代码8要大于或等于9+10+11</t>
        </r>
      </text>
    </comment>
    <comment ref="AN14" authorId="1">
      <text>
        <r>
          <rPr>
            <b/>
            <sz val="9"/>
            <rFont val="宋体"/>
            <charset val="134"/>
          </rPr>
          <t>微软用户:</t>
        </r>
        <r>
          <rPr>
            <sz val="9"/>
            <rFont val="宋体"/>
            <charset val="134"/>
          </rPr>
          <t xml:space="preserve">
代码8要大于或等于9+10+11</t>
        </r>
      </text>
    </comment>
    <comment ref="AO14" authorId="1">
      <text>
        <r>
          <rPr>
            <b/>
            <sz val="9"/>
            <rFont val="宋体"/>
            <charset val="134"/>
          </rPr>
          <t>微软用户:</t>
        </r>
        <r>
          <rPr>
            <sz val="9"/>
            <rFont val="宋体"/>
            <charset val="134"/>
          </rPr>
          <t xml:space="preserve">
代码8要大于或等于9+10+11</t>
        </r>
      </text>
    </comment>
    <comment ref="AP14" authorId="1">
      <text>
        <r>
          <rPr>
            <b/>
            <sz val="9"/>
            <rFont val="宋体"/>
            <charset val="134"/>
          </rPr>
          <t>微软用户:</t>
        </r>
        <r>
          <rPr>
            <sz val="9"/>
            <rFont val="宋体"/>
            <charset val="134"/>
          </rPr>
          <t xml:space="preserve">
代码8要大于或等于9+10+11</t>
        </r>
      </text>
    </comment>
    <comment ref="AQ14" authorId="1">
      <text>
        <r>
          <rPr>
            <b/>
            <sz val="9"/>
            <rFont val="宋体"/>
            <charset val="134"/>
          </rPr>
          <t>微软用户:</t>
        </r>
        <r>
          <rPr>
            <sz val="9"/>
            <rFont val="宋体"/>
            <charset val="134"/>
          </rPr>
          <t xml:space="preserve">
代码8要大于或等于9+10+11</t>
        </r>
      </text>
    </comment>
    <comment ref="AR14" authorId="1">
      <text>
        <r>
          <rPr>
            <b/>
            <sz val="9"/>
            <rFont val="宋体"/>
            <charset val="134"/>
          </rPr>
          <t>微软用户:</t>
        </r>
        <r>
          <rPr>
            <sz val="9"/>
            <rFont val="宋体"/>
            <charset val="134"/>
          </rPr>
          <t xml:space="preserve">
代码8要大于或等于9+10+11</t>
        </r>
      </text>
    </comment>
    <comment ref="AS14" authorId="1">
      <text>
        <r>
          <rPr>
            <b/>
            <sz val="9"/>
            <rFont val="宋体"/>
            <charset val="134"/>
          </rPr>
          <t>微软用户:</t>
        </r>
        <r>
          <rPr>
            <sz val="9"/>
            <rFont val="宋体"/>
            <charset val="134"/>
          </rPr>
          <t xml:space="preserve">
代码8要大于或等于9+10+11</t>
        </r>
      </text>
    </comment>
    <comment ref="AT14" authorId="1">
      <text>
        <r>
          <rPr>
            <b/>
            <sz val="9"/>
            <rFont val="宋体"/>
            <charset val="134"/>
          </rPr>
          <t>微软用户:</t>
        </r>
        <r>
          <rPr>
            <sz val="9"/>
            <rFont val="宋体"/>
            <charset val="134"/>
          </rPr>
          <t xml:space="preserve">
代码8要大于或等于9+10+11</t>
        </r>
      </text>
    </comment>
    <comment ref="AU14" authorId="1">
      <text>
        <r>
          <rPr>
            <b/>
            <sz val="9"/>
            <rFont val="宋体"/>
            <charset val="134"/>
          </rPr>
          <t>微软用户:</t>
        </r>
        <r>
          <rPr>
            <sz val="9"/>
            <rFont val="宋体"/>
            <charset val="134"/>
          </rPr>
          <t xml:space="preserve">
代码8要大于或等于9+10+11</t>
        </r>
      </text>
    </comment>
    <comment ref="AV14" authorId="1">
      <text>
        <r>
          <rPr>
            <b/>
            <sz val="9"/>
            <rFont val="宋体"/>
            <charset val="134"/>
          </rPr>
          <t>微软用户:</t>
        </r>
        <r>
          <rPr>
            <sz val="9"/>
            <rFont val="宋体"/>
            <charset val="134"/>
          </rPr>
          <t xml:space="preserve">
代码8要大于或等于9+10+11</t>
        </r>
      </text>
    </comment>
    <comment ref="I15"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F16" authorId="0">
      <text>
        <r>
          <rPr>
            <b/>
            <sz val="9"/>
            <color indexed="10"/>
            <rFont val="宋体"/>
            <charset val="134"/>
          </rPr>
          <t>admin:</t>
        </r>
        <r>
          <rPr>
            <sz val="9"/>
            <rFont val="宋体"/>
            <charset val="134"/>
          </rPr>
          <t xml:space="preserve">
</t>
        </r>
        <r>
          <rPr>
            <sz val="9"/>
            <color indexed="9"/>
            <rFont val="宋体"/>
            <charset val="134"/>
          </rPr>
          <t>当本单元格人数不等于代码</t>
        </r>
        <r>
          <rPr>
            <b/>
            <sz val="9"/>
            <color indexed="14"/>
            <rFont val="宋体"/>
            <charset val="134"/>
          </rPr>
          <t>5</t>
        </r>
        <r>
          <rPr>
            <sz val="9"/>
            <color indexed="9"/>
            <rFont val="宋体"/>
            <charset val="134"/>
          </rPr>
          <t>的人数时，请核实修正相关单元格数据！</t>
        </r>
      </text>
    </comment>
    <comment ref="I16"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17"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F18" authorId="2">
      <text>
        <r>
          <rPr>
            <b/>
            <sz val="9"/>
            <color indexed="10"/>
            <rFont val="宋体"/>
            <charset val="134"/>
          </rPr>
          <t>XiTongPan:
代码</t>
        </r>
        <r>
          <rPr>
            <b/>
            <sz val="9"/>
            <color indexed="12"/>
            <rFont val="宋体"/>
            <charset val="134"/>
          </rPr>
          <t>6+7</t>
        </r>
        <r>
          <rPr>
            <b/>
            <sz val="9"/>
            <color indexed="10"/>
            <rFont val="宋体"/>
            <charset val="134"/>
          </rPr>
          <t>小于代码</t>
        </r>
        <r>
          <rPr>
            <b/>
            <sz val="9"/>
            <color indexed="12"/>
            <rFont val="宋体"/>
            <charset val="134"/>
          </rPr>
          <t>11</t>
        </r>
        <r>
          <rPr>
            <b/>
            <sz val="9"/>
            <color indexed="10"/>
            <rFont val="宋体"/>
            <charset val="134"/>
          </rPr>
          <t>时，请核实修改！</t>
        </r>
      </text>
    </comment>
    <comment ref="I18"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19"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F20" authorId="0">
      <text>
        <r>
          <rPr>
            <b/>
            <sz val="9"/>
            <color indexed="10"/>
            <rFont val="宋体"/>
            <charset val="134"/>
          </rPr>
          <t>admin:</t>
        </r>
        <r>
          <rPr>
            <sz val="9"/>
            <rFont val="宋体"/>
            <charset val="134"/>
          </rPr>
          <t xml:space="preserve">
</t>
        </r>
        <r>
          <rPr>
            <sz val="9"/>
            <color indexed="9"/>
            <rFont val="宋体"/>
            <charset val="134"/>
          </rPr>
          <t>当本单元格人数不等于代码</t>
        </r>
        <r>
          <rPr>
            <b/>
            <sz val="9"/>
            <color indexed="14"/>
            <rFont val="宋体"/>
            <charset val="134"/>
          </rPr>
          <t>5</t>
        </r>
        <r>
          <rPr>
            <sz val="9"/>
            <color indexed="9"/>
            <rFont val="宋体"/>
            <charset val="134"/>
          </rPr>
          <t>的人数时，请核实修正相关单元格数据！</t>
        </r>
      </text>
    </comment>
    <comment ref="I20"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21"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J21" authorId="1">
      <text>
        <r>
          <rPr>
            <b/>
            <sz val="9"/>
            <rFont val="宋体"/>
            <charset val="134"/>
          </rPr>
          <t>微软用户:</t>
        </r>
        <r>
          <rPr>
            <sz val="9"/>
            <rFont val="宋体"/>
            <charset val="134"/>
          </rPr>
          <t xml:space="preserve">
代码14要大于或等15+16+17+18+19</t>
        </r>
      </text>
    </comment>
    <comment ref="K21" authorId="1">
      <text>
        <r>
          <rPr>
            <b/>
            <sz val="9"/>
            <rFont val="宋体"/>
            <charset val="134"/>
          </rPr>
          <t>微软用户:</t>
        </r>
        <r>
          <rPr>
            <sz val="9"/>
            <rFont val="宋体"/>
            <charset val="134"/>
          </rPr>
          <t xml:space="preserve">
代码14要大于或等于15+16+17+18+19</t>
        </r>
      </text>
    </comment>
    <comment ref="L21" authorId="1">
      <text>
        <r>
          <rPr>
            <b/>
            <sz val="9"/>
            <rFont val="宋体"/>
            <charset val="134"/>
          </rPr>
          <t>微软用户:</t>
        </r>
        <r>
          <rPr>
            <sz val="9"/>
            <rFont val="宋体"/>
            <charset val="134"/>
          </rPr>
          <t xml:space="preserve">
代码14要大于或等15+16+17+18+19</t>
        </r>
      </text>
    </comment>
    <comment ref="M21" authorId="1">
      <text>
        <r>
          <rPr>
            <b/>
            <sz val="9"/>
            <rFont val="宋体"/>
            <charset val="134"/>
          </rPr>
          <t>微软用户:</t>
        </r>
        <r>
          <rPr>
            <sz val="9"/>
            <rFont val="宋体"/>
            <charset val="134"/>
          </rPr>
          <t xml:space="preserve">
代码14要大于或等15+16+17+18+19</t>
        </r>
      </text>
    </comment>
    <comment ref="N21" authorId="1">
      <text>
        <r>
          <rPr>
            <b/>
            <sz val="9"/>
            <rFont val="宋体"/>
            <charset val="134"/>
          </rPr>
          <t>微软用户:</t>
        </r>
        <r>
          <rPr>
            <sz val="9"/>
            <rFont val="宋体"/>
            <charset val="134"/>
          </rPr>
          <t xml:space="preserve">
代码14要大于或等15+16+17+18+19</t>
        </r>
      </text>
    </comment>
    <comment ref="O21" authorId="1">
      <text>
        <r>
          <rPr>
            <b/>
            <sz val="9"/>
            <rFont val="宋体"/>
            <charset val="134"/>
          </rPr>
          <t>微软用户:</t>
        </r>
        <r>
          <rPr>
            <sz val="9"/>
            <rFont val="宋体"/>
            <charset val="134"/>
          </rPr>
          <t xml:space="preserve">
代码14要大于或等15+16+17+18+19</t>
        </r>
      </text>
    </comment>
    <comment ref="P21" authorId="1">
      <text>
        <r>
          <rPr>
            <b/>
            <sz val="9"/>
            <rFont val="宋体"/>
            <charset val="134"/>
          </rPr>
          <t>微软用户:</t>
        </r>
        <r>
          <rPr>
            <sz val="9"/>
            <rFont val="宋体"/>
            <charset val="134"/>
          </rPr>
          <t xml:space="preserve">
代码14要大于或等15+16+17+18+19</t>
        </r>
      </text>
    </comment>
    <comment ref="Q21" authorId="1">
      <text>
        <r>
          <rPr>
            <b/>
            <sz val="9"/>
            <rFont val="宋体"/>
            <charset val="134"/>
          </rPr>
          <t>微软用户:</t>
        </r>
        <r>
          <rPr>
            <sz val="9"/>
            <rFont val="宋体"/>
            <charset val="134"/>
          </rPr>
          <t xml:space="preserve">
代码14要大于或等15+16+17+18+19</t>
        </r>
      </text>
    </comment>
    <comment ref="R21" authorId="1">
      <text>
        <r>
          <rPr>
            <b/>
            <sz val="9"/>
            <rFont val="宋体"/>
            <charset val="134"/>
          </rPr>
          <t>微软用户:</t>
        </r>
        <r>
          <rPr>
            <sz val="9"/>
            <rFont val="宋体"/>
            <charset val="134"/>
          </rPr>
          <t xml:space="preserve">
代码14要大于或等15+16+17+18+19</t>
        </r>
      </text>
    </comment>
    <comment ref="S21" authorId="1">
      <text>
        <r>
          <rPr>
            <b/>
            <sz val="9"/>
            <rFont val="宋体"/>
            <charset val="134"/>
          </rPr>
          <t>微软用户:</t>
        </r>
        <r>
          <rPr>
            <sz val="9"/>
            <rFont val="宋体"/>
            <charset val="134"/>
          </rPr>
          <t xml:space="preserve">
代码14要大于或等15+16+17+18+19</t>
        </r>
      </text>
    </comment>
    <comment ref="T21" authorId="1">
      <text>
        <r>
          <rPr>
            <b/>
            <sz val="9"/>
            <rFont val="宋体"/>
            <charset val="134"/>
          </rPr>
          <t>微软用户:</t>
        </r>
        <r>
          <rPr>
            <sz val="9"/>
            <rFont val="宋体"/>
            <charset val="134"/>
          </rPr>
          <t xml:space="preserve">
代码14要大于或等15+16+17+18+19</t>
        </r>
      </text>
    </comment>
    <comment ref="U21" authorId="1">
      <text>
        <r>
          <rPr>
            <b/>
            <sz val="9"/>
            <rFont val="宋体"/>
            <charset val="134"/>
          </rPr>
          <t>微软用户:</t>
        </r>
        <r>
          <rPr>
            <sz val="9"/>
            <rFont val="宋体"/>
            <charset val="134"/>
          </rPr>
          <t xml:space="preserve">
代码14要大于或等15+16+17+18+19</t>
        </r>
      </text>
    </comment>
    <comment ref="V21" authorId="1">
      <text>
        <r>
          <rPr>
            <b/>
            <sz val="9"/>
            <rFont val="宋体"/>
            <charset val="134"/>
          </rPr>
          <t>微软用户:</t>
        </r>
        <r>
          <rPr>
            <sz val="9"/>
            <rFont val="宋体"/>
            <charset val="134"/>
          </rPr>
          <t xml:space="preserve">
代码14要大于或等15+16+17+18+19</t>
        </r>
      </text>
    </comment>
    <comment ref="W21" authorId="1">
      <text>
        <r>
          <rPr>
            <b/>
            <sz val="9"/>
            <rFont val="宋体"/>
            <charset val="134"/>
          </rPr>
          <t>微软用户:</t>
        </r>
        <r>
          <rPr>
            <sz val="9"/>
            <rFont val="宋体"/>
            <charset val="134"/>
          </rPr>
          <t xml:space="preserve">
代码14要大于或等15+16+17+18+19</t>
        </r>
      </text>
    </comment>
    <comment ref="X21" authorId="1">
      <text>
        <r>
          <rPr>
            <b/>
            <sz val="9"/>
            <rFont val="宋体"/>
            <charset val="134"/>
          </rPr>
          <t>微软用户:</t>
        </r>
        <r>
          <rPr>
            <sz val="9"/>
            <rFont val="宋体"/>
            <charset val="134"/>
          </rPr>
          <t xml:space="preserve">
代码14要大于或等15+16+17+18+19</t>
        </r>
      </text>
    </comment>
    <comment ref="Y21" authorId="1">
      <text>
        <r>
          <rPr>
            <b/>
            <sz val="9"/>
            <rFont val="宋体"/>
            <charset val="134"/>
          </rPr>
          <t>微软用户:</t>
        </r>
        <r>
          <rPr>
            <sz val="9"/>
            <rFont val="宋体"/>
            <charset val="134"/>
          </rPr>
          <t xml:space="preserve">
代码14要大于或等15+16+17+18+19</t>
        </r>
      </text>
    </comment>
    <comment ref="Z21" authorId="1">
      <text>
        <r>
          <rPr>
            <b/>
            <sz val="9"/>
            <rFont val="宋体"/>
            <charset val="134"/>
          </rPr>
          <t>微软用户:</t>
        </r>
        <r>
          <rPr>
            <sz val="9"/>
            <rFont val="宋体"/>
            <charset val="134"/>
          </rPr>
          <t xml:space="preserve">
代码14要大于或等15+16+17+18+19</t>
        </r>
      </text>
    </comment>
    <comment ref="AA21" authorId="1">
      <text>
        <r>
          <rPr>
            <b/>
            <sz val="9"/>
            <rFont val="宋体"/>
            <charset val="134"/>
          </rPr>
          <t>微软用户:</t>
        </r>
        <r>
          <rPr>
            <sz val="9"/>
            <rFont val="宋体"/>
            <charset val="134"/>
          </rPr>
          <t xml:space="preserve">
代码14要大于或等15+16+17+18+19</t>
        </r>
      </text>
    </comment>
    <comment ref="AB21" authorId="1">
      <text>
        <r>
          <rPr>
            <b/>
            <sz val="9"/>
            <rFont val="宋体"/>
            <charset val="134"/>
          </rPr>
          <t>微软用户:</t>
        </r>
        <r>
          <rPr>
            <sz val="9"/>
            <rFont val="宋体"/>
            <charset val="134"/>
          </rPr>
          <t xml:space="preserve">
代码14要大于或等15+16+17+18+19</t>
        </r>
      </text>
    </comment>
    <comment ref="AC21" authorId="1">
      <text>
        <r>
          <rPr>
            <b/>
            <sz val="9"/>
            <rFont val="宋体"/>
            <charset val="134"/>
          </rPr>
          <t>微软用户:</t>
        </r>
        <r>
          <rPr>
            <sz val="9"/>
            <rFont val="宋体"/>
            <charset val="134"/>
          </rPr>
          <t xml:space="preserve">
代码14要大于或等15+16+17+18+19</t>
        </r>
      </text>
    </comment>
    <comment ref="AD21" authorId="1">
      <text>
        <r>
          <rPr>
            <b/>
            <sz val="9"/>
            <rFont val="宋体"/>
            <charset val="134"/>
          </rPr>
          <t>微软用户:</t>
        </r>
        <r>
          <rPr>
            <sz val="9"/>
            <rFont val="宋体"/>
            <charset val="134"/>
          </rPr>
          <t xml:space="preserve">
代码14要大于或等15+16+17+18+19</t>
        </r>
      </text>
    </comment>
    <comment ref="AE21" authorId="1">
      <text>
        <r>
          <rPr>
            <b/>
            <sz val="9"/>
            <rFont val="宋体"/>
            <charset val="134"/>
          </rPr>
          <t>微软用户:</t>
        </r>
        <r>
          <rPr>
            <sz val="9"/>
            <rFont val="宋体"/>
            <charset val="134"/>
          </rPr>
          <t xml:space="preserve">
代码14要大于或等15+16+17+18+19</t>
        </r>
      </text>
    </comment>
    <comment ref="AF21" authorId="1">
      <text>
        <r>
          <rPr>
            <b/>
            <sz val="9"/>
            <rFont val="宋体"/>
            <charset val="134"/>
          </rPr>
          <t>微软用户:</t>
        </r>
        <r>
          <rPr>
            <sz val="9"/>
            <rFont val="宋体"/>
            <charset val="134"/>
          </rPr>
          <t xml:space="preserve">
代码14要大于或等15+16+17+18+19</t>
        </r>
      </text>
    </comment>
    <comment ref="AG21" authorId="1">
      <text>
        <r>
          <rPr>
            <b/>
            <sz val="9"/>
            <rFont val="宋体"/>
            <charset val="134"/>
          </rPr>
          <t>微软用户:</t>
        </r>
        <r>
          <rPr>
            <sz val="9"/>
            <rFont val="宋体"/>
            <charset val="134"/>
          </rPr>
          <t xml:space="preserve">
代码14要大于或等15+16+17+18+19</t>
        </r>
      </text>
    </comment>
    <comment ref="AH21" authorId="1">
      <text>
        <r>
          <rPr>
            <b/>
            <sz val="9"/>
            <rFont val="宋体"/>
            <charset val="134"/>
          </rPr>
          <t>微软用户:</t>
        </r>
        <r>
          <rPr>
            <sz val="9"/>
            <rFont val="宋体"/>
            <charset val="134"/>
          </rPr>
          <t xml:space="preserve">
代码14要大于或等15+16+17+18+19</t>
        </r>
      </text>
    </comment>
    <comment ref="AI21" authorId="1">
      <text>
        <r>
          <rPr>
            <b/>
            <sz val="9"/>
            <rFont val="宋体"/>
            <charset val="134"/>
          </rPr>
          <t>微软用户:</t>
        </r>
        <r>
          <rPr>
            <sz val="9"/>
            <rFont val="宋体"/>
            <charset val="134"/>
          </rPr>
          <t xml:space="preserve">
代码14要大于或等15+16+17+18+19</t>
        </r>
      </text>
    </comment>
    <comment ref="AJ21" authorId="1">
      <text>
        <r>
          <rPr>
            <b/>
            <sz val="9"/>
            <rFont val="宋体"/>
            <charset val="134"/>
          </rPr>
          <t>微软用户:</t>
        </r>
        <r>
          <rPr>
            <sz val="9"/>
            <rFont val="宋体"/>
            <charset val="134"/>
          </rPr>
          <t xml:space="preserve">
代码14要大于或等15+16+17+18+19</t>
        </r>
      </text>
    </comment>
    <comment ref="AK21" authorId="1">
      <text>
        <r>
          <rPr>
            <b/>
            <sz val="9"/>
            <rFont val="宋体"/>
            <charset val="134"/>
          </rPr>
          <t>微软用户:</t>
        </r>
        <r>
          <rPr>
            <sz val="9"/>
            <rFont val="宋体"/>
            <charset val="134"/>
          </rPr>
          <t xml:space="preserve">
代码14要大于或等15+16+17+18+19</t>
        </r>
      </text>
    </comment>
    <comment ref="AL21" authorId="1">
      <text>
        <r>
          <rPr>
            <b/>
            <sz val="9"/>
            <rFont val="宋体"/>
            <charset val="134"/>
          </rPr>
          <t>微软用户:</t>
        </r>
        <r>
          <rPr>
            <sz val="9"/>
            <rFont val="宋体"/>
            <charset val="134"/>
          </rPr>
          <t xml:space="preserve">
代码14要大于或等15+16+17+18+19</t>
        </r>
      </text>
    </comment>
    <comment ref="AM21" authorId="1">
      <text>
        <r>
          <rPr>
            <b/>
            <sz val="9"/>
            <rFont val="宋体"/>
            <charset val="134"/>
          </rPr>
          <t>微软用户:</t>
        </r>
        <r>
          <rPr>
            <sz val="9"/>
            <rFont val="宋体"/>
            <charset val="134"/>
          </rPr>
          <t xml:space="preserve">
代码14要大于或等15+16+17+18+19</t>
        </r>
      </text>
    </comment>
    <comment ref="AN21" authorId="1">
      <text>
        <r>
          <rPr>
            <b/>
            <sz val="9"/>
            <rFont val="宋体"/>
            <charset val="134"/>
          </rPr>
          <t>微软用户:</t>
        </r>
        <r>
          <rPr>
            <sz val="9"/>
            <rFont val="宋体"/>
            <charset val="134"/>
          </rPr>
          <t xml:space="preserve">
代码14要大于或等15+16+17+18+19</t>
        </r>
      </text>
    </comment>
    <comment ref="AO21" authorId="1">
      <text>
        <r>
          <rPr>
            <b/>
            <sz val="9"/>
            <rFont val="宋体"/>
            <charset val="134"/>
          </rPr>
          <t>微软用户:</t>
        </r>
        <r>
          <rPr>
            <sz val="9"/>
            <rFont val="宋体"/>
            <charset val="134"/>
          </rPr>
          <t xml:space="preserve">
代码14要大于或等15+16+17+18+19</t>
        </r>
      </text>
    </comment>
    <comment ref="AP21" authorId="1">
      <text>
        <r>
          <rPr>
            <b/>
            <sz val="9"/>
            <rFont val="宋体"/>
            <charset val="134"/>
          </rPr>
          <t>微软用户:</t>
        </r>
        <r>
          <rPr>
            <sz val="9"/>
            <rFont val="宋体"/>
            <charset val="134"/>
          </rPr>
          <t xml:space="preserve">
代码14要大于或等15+16+17+18+19</t>
        </r>
      </text>
    </comment>
    <comment ref="AQ21" authorId="1">
      <text>
        <r>
          <rPr>
            <b/>
            <sz val="9"/>
            <rFont val="宋体"/>
            <charset val="134"/>
          </rPr>
          <t>微软用户:</t>
        </r>
        <r>
          <rPr>
            <sz val="9"/>
            <rFont val="宋体"/>
            <charset val="134"/>
          </rPr>
          <t xml:space="preserve">
代码14要大于或等15+16+17+18+19</t>
        </r>
      </text>
    </comment>
    <comment ref="AR21" authorId="1">
      <text>
        <r>
          <rPr>
            <b/>
            <sz val="9"/>
            <rFont val="宋体"/>
            <charset val="134"/>
          </rPr>
          <t>微软用户:</t>
        </r>
        <r>
          <rPr>
            <sz val="9"/>
            <rFont val="宋体"/>
            <charset val="134"/>
          </rPr>
          <t xml:space="preserve">
代码14要大于或等15+16+17+18+19</t>
        </r>
      </text>
    </comment>
    <comment ref="AS21" authorId="1">
      <text>
        <r>
          <rPr>
            <b/>
            <sz val="9"/>
            <rFont val="宋体"/>
            <charset val="134"/>
          </rPr>
          <t>微软用户:</t>
        </r>
        <r>
          <rPr>
            <sz val="9"/>
            <rFont val="宋体"/>
            <charset val="134"/>
          </rPr>
          <t xml:space="preserve">
代码14要大于或等15+16+17+18+19</t>
        </r>
      </text>
    </comment>
    <comment ref="AT21" authorId="1">
      <text>
        <r>
          <rPr>
            <b/>
            <sz val="9"/>
            <rFont val="宋体"/>
            <charset val="134"/>
          </rPr>
          <t>微软用户:</t>
        </r>
        <r>
          <rPr>
            <sz val="9"/>
            <rFont val="宋体"/>
            <charset val="134"/>
          </rPr>
          <t xml:space="preserve">
代码14要大于或等15+16+17+18+19</t>
        </r>
      </text>
    </comment>
    <comment ref="AU21" authorId="1">
      <text>
        <r>
          <rPr>
            <b/>
            <sz val="9"/>
            <rFont val="宋体"/>
            <charset val="134"/>
          </rPr>
          <t>微软用户:</t>
        </r>
        <r>
          <rPr>
            <sz val="9"/>
            <rFont val="宋体"/>
            <charset val="134"/>
          </rPr>
          <t xml:space="preserve">
代码14要大于或等15+16+17+18+19</t>
        </r>
      </text>
    </comment>
    <comment ref="AV21" authorId="1">
      <text>
        <r>
          <rPr>
            <b/>
            <sz val="9"/>
            <rFont val="宋体"/>
            <charset val="134"/>
          </rPr>
          <t>微软用户:</t>
        </r>
        <r>
          <rPr>
            <sz val="9"/>
            <rFont val="宋体"/>
            <charset val="134"/>
          </rPr>
          <t xml:space="preserve">
代码14要大于或等15+16+17+18+19</t>
        </r>
      </text>
    </comment>
    <comment ref="I22"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23"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24"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F25" authorId="0">
      <text>
        <r>
          <rPr>
            <b/>
            <sz val="9"/>
            <color indexed="10"/>
            <rFont val="宋体"/>
            <charset val="134"/>
          </rPr>
          <t>admin:</t>
        </r>
        <r>
          <rPr>
            <sz val="9"/>
            <rFont val="宋体"/>
            <charset val="134"/>
          </rPr>
          <t xml:space="preserve">
</t>
        </r>
        <r>
          <rPr>
            <sz val="9"/>
            <color indexed="9"/>
            <rFont val="宋体"/>
            <charset val="134"/>
          </rPr>
          <t>当本单元格人数不等于代码</t>
        </r>
        <r>
          <rPr>
            <b/>
            <sz val="9"/>
            <color indexed="14"/>
            <rFont val="宋体"/>
            <charset val="134"/>
          </rPr>
          <t>5</t>
        </r>
        <r>
          <rPr>
            <sz val="9"/>
            <color indexed="9"/>
            <rFont val="宋体"/>
            <charset val="134"/>
          </rPr>
          <t>的人数时，请核实修正相关单元格数据！</t>
        </r>
      </text>
    </comment>
    <comment ref="I25"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26"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27"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J27" authorId="1">
      <text>
        <r>
          <rPr>
            <b/>
            <sz val="9"/>
            <rFont val="宋体"/>
            <charset val="134"/>
          </rPr>
          <t>微软用户:</t>
        </r>
        <r>
          <rPr>
            <sz val="9"/>
            <rFont val="宋体"/>
            <charset val="134"/>
          </rPr>
          <t xml:space="preserve">
当代码6+7的人数要大于中部地区时请核实</t>
        </r>
      </text>
    </comment>
    <comment ref="K27" authorId="1">
      <text>
        <r>
          <rPr>
            <b/>
            <sz val="9"/>
            <rFont val="宋体"/>
            <charset val="134"/>
          </rPr>
          <t>微软用户:</t>
        </r>
        <r>
          <rPr>
            <sz val="9"/>
            <rFont val="宋体"/>
            <charset val="134"/>
          </rPr>
          <t xml:space="preserve">
当代码6+7的人数要大于中部地区时请核实</t>
        </r>
      </text>
    </comment>
    <comment ref="L27" authorId="1">
      <text>
        <r>
          <rPr>
            <b/>
            <sz val="9"/>
            <rFont val="宋体"/>
            <charset val="134"/>
          </rPr>
          <t>微软用户:</t>
        </r>
        <r>
          <rPr>
            <sz val="9"/>
            <rFont val="宋体"/>
            <charset val="134"/>
          </rPr>
          <t xml:space="preserve">
当代码6+7的人数要大于中部地区时请核实</t>
        </r>
      </text>
    </comment>
    <comment ref="M27" authorId="1">
      <text>
        <r>
          <rPr>
            <b/>
            <sz val="9"/>
            <rFont val="宋体"/>
            <charset val="134"/>
          </rPr>
          <t>微软用户:</t>
        </r>
        <r>
          <rPr>
            <sz val="9"/>
            <rFont val="宋体"/>
            <charset val="134"/>
          </rPr>
          <t xml:space="preserve">
当代码6+7的人数要大于中部地区时请核实</t>
        </r>
      </text>
    </comment>
    <comment ref="N27" authorId="1">
      <text>
        <r>
          <rPr>
            <b/>
            <sz val="9"/>
            <rFont val="宋体"/>
            <charset val="134"/>
          </rPr>
          <t>微软用户:</t>
        </r>
        <r>
          <rPr>
            <sz val="9"/>
            <rFont val="宋体"/>
            <charset val="134"/>
          </rPr>
          <t xml:space="preserve">
当代码6+7的人数要大于中部地区时请核实</t>
        </r>
      </text>
    </comment>
    <comment ref="O27" authorId="1">
      <text>
        <r>
          <rPr>
            <b/>
            <sz val="9"/>
            <rFont val="宋体"/>
            <charset val="134"/>
          </rPr>
          <t>微软用户:</t>
        </r>
        <r>
          <rPr>
            <sz val="9"/>
            <rFont val="宋体"/>
            <charset val="134"/>
          </rPr>
          <t xml:space="preserve">
当代码6+7的人数要大于中部地区时请核实</t>
        </r>
      </text>
    </comment>
    <comment ref="P27" authorId="1">
      <text>
        <r>
          <rPr>
            <b/>
            <sz val="9"/>
            <rFont val="宋体"/>
            <charset val="134"/>
          </rPr>
          <t>微软用户:</t>
        </r>
        <r>
          <rPr>
            <sz val="9"/>
            <rFont val="宋体"/>
            <charset val="134"/>
          </rPr>
          <t xml:space="preserve">
当代码6+7的人数要大于中部地区时请核实</t>
        </r>
      </text>
    </comment>
    <comment ref="Q27" authorId="1">
      <text>
        <r>
          <rPr>
            <b/>
            <sz val="9"/>
            <rFont val="宋体"/>
            <charset val="134"/>
          </rPr>
          <t>微软用户:</t>
        </r>
        <r>
          <rPr>
            <sz val="9"/>
            <rFont val="宋体"/>
            <charset val="134"/>
          </rPr>
          <t xml:space="preserve">
当代码6+7的人数要大于中部地区时请核实</t>
        </r>
      </text>
    </comment>
    <comment ref="R27" authorId="1">
      <text>
        <r>
          <rPr>
            <b/>
            <sz val="9"/>
            <rFont val="宋体"/>
            <charset val="134"/>
          </rPr>
          <t>微软用户:</t>
        </r>
        <r>
          <rPr>
            <sz val="9"/>
            <rFont val="宋体"/>
            <charset val="134"/>
          </rPr>
          <t xml:space="preserve">
当代码6+7的人数要大于中部地区时请核实</t>
        </r>
      </text>
    </comment>
    <comment ref="S27" authorId="1">
      <text>
        <r>
          <rPr>
            <b/>
            <sz val="9"/>
            <rFont val="宋体"/>
            <charset val="134"/>
          </rPr>
          <t>微软用户:</t>
        </r>
        <r>
          <rPr>
            <sz val="9"/>
            <rFont val="宋体"/>
            <charset val="134"/>
          </rPr>
          <t xml:space="preserve">
当代码6+7的人数要大于中部地区时请核实</t>
        </r>
      </text>
    </comment>
    <comment ref="T27" authorId="1">
      <text>
        <r>
          <rPr>
            <b/>
            <sz val="9"/>
            <rFont val="宋体"/>
            <charset val="134"/>
          </rPr>
          <t>微软用户:</t>
        </r>
        <r>
          <rPr>
            <sz val="9"/>
            <rFont val="宋体"/>
            <charset val="134"/>
          </rPr>
          <t xml:space="preserve">
当代码6+7的人数要大于中部地区时请核实</t>
        </r>
      </text>
    </comment>
    <comment ref="U27" authorId="1">
      <text>
        <r>
          <rPr>
            <b/>
            <sz val="9"/>
            <rFont val="宋体"/>
            <charset val="134"/>
          </rPr>
          <t>微软用户:</t>
        </r>
        <r>
          <rPr>
            <sz val="9"/>
            <rFont val="宋体"/>
            <charset val="134"/>
          </rPr>
          <t xml:space="preserve">
当代码6+7的人数要大于中部地区时请核实</t>
        </r>
      </text>
    </comment>
    <comment ref="V27" authorId="1">
      <text>
        <r>
          <rPr>
            <b/>
            <sz val="9"/>
            <rFont val="宋体"/>
            <charset val="134"/>
          </rPr>
          <t>微软用户:</t>
        </r>
        <r>
          <rPr>
            <sz val="9"/>
            <rFont val="宋体"/>
            <charset val="134"/>
          </rPr>
          <t xml:space="preserve">
当代码6+7的人数要大于中部地区时请核实</t>
        </r>
      </text>
    </comment>
    <comment ref="W27" authorId="1">
      <text>
        <r>
          <rPr>
            <b/>
            <sz val="9"/>
            <rFont val="宋体"/>
            <charset val="134"/>
          </rPr>
          <t>微软用户:</t>
        </r>
        <r>
          <rPr>
            <sz val="9"/>
            <rFont val="宋体"/>
            <charset val="134"/>
          </rPr>
          <t xml:space="preserve">
当代码6+7的人数要大于中部地区时请核实</t>
        </r>
      </text>
    </comment>
    <comment ref="X27" authorId="1">
      <text>
        <r>
          <rPr>
            <b/>
            <sz val="9"/>
            <rFont val="宋体"/>
            <charset val="134"/>
          </rPr>
          <t>微软用户:</t>
        </r>
        <r>
          <rPr>
            <sz val="9"/>
            <rFont val="宋体"/>
            <charset val="134"/>
          </rPr>
          <t xml:space="preserve">
当代码6+7的人数要大于中部地区时请核实</t>
        </r>
      </text>
    </comment>
    <comment ref="Y27" authorId="1">
      <text>
        <r>
          <rPr>
            <b/>
            <sz val="9"/>
            <rFont val="宋体"/>
            <charset val="134"/>
          </rPr>
          <t>微软用户:</t>
        </r>
        <r>
          <rPr>
            <sz val="9"/>
            <rFont val="宋体"/>
            <charset val="134"/>
          </rPr>
          <t xml:space="preserve">
当代码6+7的人数要大于中部地区时请核实</t>
        </r>
      </text>
    </comment>
    <comment ref="Z27" authorId="1">
      <text>
        <r>
          <rPr>
            <b/>
            <sz val="9"/>
            <rFont val="宋体"/>
            <charset val="134"/>
          </rPr>
          <t>微软用户:</t>
        </r>
        <r>
          <rPr>
            <sz val="9"/>
            <rFont val="宋体"/>
            <charset val="134"/>
          </rPr>
          <t xml:space="preserve">
当代码6+7的人数要大于中部地区时请核实</t>
        </r>
      </text>
    </comment>
    <comment ref="AA27" authorId="1">
      <text>
        <r>
          <rPr>
            <b/>
            <sz val="9"/>
            <rFont val="宋体"/>
            <charset val="134"/>
          </rPr>
          <t>微软用户:</t>
        </r>
        <r>
          <rPr>
            <sz val="9"/>
            <rFont val="宋体"/>
            <charset val="134"/>
          </rPr>
          <t xml:space="preserve">
当代码6+7的人数要大于中部地区时请核实</t>
        </r>
      </text>
    </comment>
    <comment ref="AB27" authorId="1">
      <text>
        <r>
          <rPr>
            <b/>
            <sz val="9"/>
            <rFont val="宋体"/>
            <charset val="134"/>
          </rPr>
          <t>微软用户:</t>
        </r>
        <r>
          <rPr>
            <sz val="9"/>
            <rFont val="宋体"/>
            <charset val="134"/>
          </rPr>
          <t xml:space="preserve">
当代码6+7的人数要大于中部地区时请核实</t>
        </r>
      </text>
    </comment>
    <comment ref="AC27" authorId="1">
      <text>
        <r>
          <rPr>
            <b/>
            <sz val="9"/>
            <rFont val="宋体"/>
            <charset val="134"/>
          </rPr>
          <t>微软用户:</t>
        </r>
        <r>
          <rPr>
            <sz val="9"/>
            <rFont val="宋体"/>
            <charset val="134"/>
          </rPr>
          <t xml:space="preserve">
当代码6+7的人数要大于中部地区时请核实</t>
        </r>
      </text>
    </comment>
    <comment ref="AD27" authorId="1">
      <text>
        <r>
          <rPr>
            <b/>
            <sz val="9"/>
            <rFont val="宋体"/>
            <charset val="134"/>
          </rPr>
          <t>微软用户:</t>
        </r>
        <r>
          <rPr>
            <sz val="9"/>
            <rFont val="宋体"/>
            <charset val="134"/>
          </rPr>
          <t xml:space="preserve">
当代码6+7的人数要大于中部地区时请核实</t>
        </r>
      </text>
    </comment>
    <comment ref="AE27" authorId="1">
      <text>
        <r>
          <rPr>
            <b/>
            <sz val="9"/>
            <rFont val="宋体"/>
            <charset val="134"/>
          </rPr>
          <t>微软用户:</t>
        </r>
        <r>
          <rPr>
            <sz val="9"/>
            <rFont val="宋体"/>
            <charset val="134"/>
          </rPr>
          <t xml:space="preserve">
当代码6+7的人数要大于中部地区时请核实</t>
        </r>
      </text>
    </comment>
    <comment ref="AF27" authorId="1">
      <text>
        <r>
          <rPr>
            <b/>
            <sz val="9"/>
            <rFont val="宋体"/>
            <charset val="134"/>
          </rPr>
          <t>微软用户:</t>
        </r>
        <r>
          <rPr>
            <sz val="9"/>
            <rFont val="宋体"/>
            <charset val="134"/>
          </rPr>
          <t xml:space="preserve">
当代码6+7的人数要大于中部地区时请核实</t>
        </r>
      </text>
    </comment>
    <comment ref="AG27" authorId="1">
      <text>
        <r>
          <rPr>
            <b/>
            <sz val="9"/>
            <rFont val="宋体"/>
            <charset val="134"/>
          </rPr>
          <t>微软用户:</t>
        </r>
        <r>
          <rPr>
            <sz val="9"/>
            <rFont val="宋体"/>
            <charset val="134"/>
          </rPr>
          <t xml:space="preserve">
当代码6+7的人数要大于中部地区时请核实</t>
        </r>
      </text>
    </comment>
    <comment ref="AH27" authorId="1">
      <text>
        <r>
          <rPr>
            <b/>
            <sz val="9"/>
            <rFont val="宋体"/>
            <charset val="134"/>
          </rPr>
          <t>微软用户:</t>
        </r>
        <r>
          <rPr>
            <sz val="9"/>
            <rFont val="宋体"/>
            <charset val="134"/>
          </rPr>
          <t xml:space="preserve">
当代码6+7的人数要大于中部地区时请核实</t>
        </r>
      </text>
    </comment>
    <comment ref="AI27" authorId="1">
      <text>
        <r>
          <rPr>
            <b/>
            <sz val="9"/>
            <rFont val="宋体"/>
            <charset val="134"/>
          </rPr>
          <t>微软用户:</t>
        </r>
        <r>
          <rPr>
            <sz val="9"/>
            <rFont val="宋体"/>
            <charset val="134"/>
          </rPr>
          <t xml:space="preserve">
当代码6+7的人数要大于中部地区时请核实</t>
        </r>
      </text>
    </comment>
    <comment ref="AJ27" authorId="1">
      <text>
        <r>
          <rPr>
            <b/>
            <sz val="9"/>
            <rFont val="宋体"/>
            <charset val="134"/>
          </rPr>
          <t>微软用户:</t>
        </r>
        <r>
          <rPr>
            <sz val="9"/>
            <rFont val="宋体"/>
            <charset val="134"/>
          </rPr>
          <t xml:space="preserve">
当代码6+7的人数要大于中部地区时请核实</t>
        </r>
      </text>
    </comment>
    <comment ref="AK27" authorId="1">
      <text>
        <r>
          <rPr>
            <b/>
            <sz val="9"/>
            <rFont val="宋体"/>
            <charset val="134"/>
          </rPr>
          <t>微软用户:</t>
        </r>
        <r>
          <rPr>
            <sz val="9"/>
            <rFont val="宋体"/>
            <charset val="134"/>
          </rPr>
          <t xml:space="preserve">
当代码6+7的人数要大于中部地区时请核实</t>
        </r>
      </text>
    </comment>
    <comment ref="AL27" authorId="1">
      <text>
        <r>
          <rPr>
            <b/>
            <sz val="9"/>
            <rFont val="宋体"/>
            <charset val="134"/>
          </rPr>
          <t>微软用户:</t>
        </r>
        <r>
          <rPr>
            <sz val="9"/>
            <rFont val="宋体"/>
            <charset val="134"/>
          </rPr>
          <t xml:space="preserve">
当代码6+7的人数要大于中部地区时请核实</t>
        </r>
      </text>
    </comment>
    <comment ref="AM27" authorId="1">
      <text>
        <r>
          <rPr>
            <b/>
            <sz val="9"/>
            <rFont val="宋体"/>
            <charset val="134"/>
          </rPr>
          <t>微软用户:</t>
        </r>
        <r>
          <rPr>
            <sz val="9"/>
            <rFont val="宋体"/>
            <charset val="134"/>
          </rPr>
          <t xml:space="preserve">
当代码6+7的人数要大于中部地区时请核实</t>
        </r>
      </text>
    </comment>
    <comment ref="AN27" authorId="1">
      <text>
        <r>
          <rPr>
            <b/>
            <sz val="9"/>
            <rFont val="宋体"/>
            <charset val="134"/>
          </rPr>
          <t>微软用户:</t>
        </r>
        <r>
          <rPr>
            <sz val="9"/>
            <rFont val="宋体"/>
            <charset val="134"/>
          </rPr>
          <t xml:space="preserve">
当代码6+7的人数要大于中部地区时请核实</t>
        </r>
      </text>
    </comment>
    <comment ref="AO27" authorId="1">
      <text>
        <r>
          <rPr>
            <b/>
            <sz val="9"/>
            <rFont val="宋体"/>
            <charset val="134"/>
          </rPr>
          <t>微软用户:</t>
        </r>
        <r>
          <rPr>
            <sz val="9"/>
            <rFont val="宋体"/>
            <charset val="134"/>
          </rPr>
          <t xml:space="preserve">
当代码6+7的人数要大于中部地区时请核实</t>
        </r>
      </text>
    </comment>
    <comment ref="AP27" authorId="1">
      <text>
        <r>
          <rPr>
            <b/>
            <sz val="9"/>
            <rFont val="宋体"/>
            <charset val="134"/>
          </rPr>
          <t>微软用户:</t>
        </r>
        <r>
          <rPr>
            <sz val="9"/>
            <rFont val="宋体"/>
            <charset val="134"/>
          </rPr>
          <t xml:space="preserve">
当代码6+7的人数要大于中部地区时请核实</t>
        </r>
      </text>
    </comment>
    <comment ref="AQ27" authorId="1">
      <text>
        <r>
          <rPr>
            <b/>
            <sz val="9"/>
            <rFont val="宋体"/>
            <charset val="134"/>
          </rPr>
          <t>微软用户:</t>
        </r>
        <r>
          <rPr>
            <sz val="9"/>
            <rFont val="宋体"/>
            <charset val="134"/>
          </rPr>
          <t xml:space="preserve">
当代码6+7的人数要大于中部地区时请核实</t>
        </r>
      </text>
    </comment>
    <comment ref="AR27" authorId="1">
      <text>
        <r>
          <rPr>
            <b/>
            <sz val="9"/>
            <rFont val="宋体"/>
            <charset val="134"/>
          </rPr>
          <t>微软用户:</t>
        </r>
        <r>
          <rPr>
            <sz val="9"/>
            <rFont val="宋体"/>
            <charset val="134"/>
          </rPr>
          <t xml:space="preserve">
当代码6+7的人数要大于中部地区时请核实</t>
        </r>
      </text>
    </comment>
    <comment ref="AS27" authorId="1">
      <text>
        <r>
          <rPr>
            <b/>
            <sz val="9"/>
            <rFont val="宋体"/>
            <charset val="134"/>
          </rPr>
          <t>微软用户:</t>
        </r>
        <r>
          <rPr>
            <sz val="9"/>
            <rFont val="宋体"/>
            <charset val="134"/>
          </rPr>
          <t xml:space="preserve">
当代码6+7的人数要大于中部地区时请核实</t>
        </r>
      </text>
    </comment>
    <comment ref="AT27" authorId="1">
      <text>
        <r>
          <rPr>
            <b/>
            <sz val="9"/>
            <rFont val="宋体"/>
            <charset val="134"/>
          </rPr>
          <t>微软用户:</t>
        </r>
        <r>
          <rPr>
            <sz val="9"/>
            <rFont val="宋体"/>
            <charset val="134"/>
          </rPr>
          <t xml:space="preserve">
当代码6+7的人数要大于中部地区时请核实</t>
        </r>
      </text>
    </comment>
    <comment ref="AU27" authorId="1">
      <text>
        <r>
          <rPr>
            <b/>
            <sz val="9"/>
            <rFont val="宋体"/>
            <charset val="134"/>
          </rPr>
          <t>微软用户:</t>
        </r>
        <r>
          <rPr>
            <sz val="9"/>
            <rFont val="宋体"/>
            <charset val="134"/>
          </rPr>
          <t xml:space="preserve">
当代码6+7的人数要大于中部地区时请核实</t>
        </r>
      </text>
    </comment>
    <comment ref="AV27" authorId="1">
      <text>
        <r>
          <rPr>
            <b/>
            <sz val="9"/>
            <rFont val="宋体"/>
            <charset val="134"/>
          </rPr>
          <t>微软用户:</t>
        </r>
        <r>
          <rPr>
            <sz val="9"/>
            <rFont val="宋体"/>
            <charset val="134"/>
          </rPr>
          <t xml:space="preserve">
当代码6+7的人数要大于中部地区时请核实</t>
        </r>
      </text>
    </comment>
    <comment ref="I28"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F29" authorId="2">
      <text>
        <r>
          <rPr>
            <b/>
            <sz val="9"/>
            <rFont val="宋体"/>
            <charset val="134"/>
          </rPr>
          <t>XiTongPan:</t>
        </r>
        <r>
          <rPr>
            <sz val="9"/>
            <rFont val="宋体"/>
            <charset val="134"/>
          </rPr>
          <t xml:space="preserve">
</t>
        </r>
        <r>
          <rPr>
            <b/>
            <sz val="10"/>
            <color indexed="10"/>
            <rFont val="宋体"/>
            <charset val="134"/>
          </rPr>
          <t>当代码20的值小于代码24+25时，请修改！</t>
        </r>
      </text>
    </comment>
    <comment ref="I29"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F35"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24</t>
        </r>
        <r>
          <rPr>
            <sz val="9"/>
            <color indexed="9"/>
            <rFont val="宋体"/>
            <charset val="134"/>
          </rPr>
          <t>的人数大于</t>
        </r>
        <r>
          <rPr>
            <b/>
            <sz val="9"/>
            <color indexed="10"/>
            <rFont val="宋体"/>
            <charset val="134"/>
          </rPr>
          <t>20</t>
        </r>
        <r>
          <rPr>
            <sz val="9"/>
            <color indexed="9"/>
            <rFont val="宋体"/>
            <charset val="134"/>
          </rPr>
          <t>的人数时，请核实修正相关数据！</t>
        </r>
      </text>
    </comment>
    <comment ref="J37" authorId="1">
      <text>
        <r>
          <rPr>
            <b/>
            <sz val="9"/>
            <rFont val="宋体"/>
            <charset val="134"/>
          </rPr>
          <t>微软用户:</t>
        </r>
        <r>
          <rPr>
            <sz val="9"/>
            <rFont val="宋体"/>
            <charset val="134"/>
          </rPr>
          <t xml:space="preserve">
当代码28小于29+30的数据请核实</t>
        </r>
      </text>
    </comment>
    <comment ref="K37" authorId="1">
      <text>
        <r>
          <rPr>
            <b/>
            <sz val="9"/>
            <rFont val="宋体"/>
            <charset val="134"/>
          </rPr>
          <t>微软用户:</t>
        </r>
        <r>
          <rPr>
            <sz val="9"/>
            <rFont val="宋体"/>
            <charset val="134"/>
          </rPr>
          <t xml:space="preserve">
当代码28小于29+30的数据请核实</t>
        </r>
      </text>
    </comment>
    <comment ref="L37" authorId="1">
      <text>
        <r>
          <rPr>
            <b/>
            <sz val="9"/>
            <rFont val="宋体"/>
            <charset val="134"/>
          </rPr>
          <t>微软用户:</t>
        </r>
        <r>
          <rPr>
            <sz val="9"/>
            <rFont val="宋体"/>
            <charset val="134"/>
          </rPr>
          <t xml:space="preserve">
当代码28小于29+30的数据请核实</t>
        </r>
      </text>
    </comment>
    <comment ref="M37" authorId="1">
      <text>
        <r>
          <rPr>
            <b/>
            <sz val="9"/>
            <rFont val="宋体"/>
            <charset val="134"/>
          </rPr>
          <t>微软用户:</t>
        </r>
        <r>
          <rPr>
            <sz val="9"/>
            <rFont val="宋体"/>
            <charset val="134"/>
          </rPr>
          <t xml:space="preserve">
当代码28小于29+30的数据请核实</t>
        </r>
      </text>
    </comment>
    <comment ref="N37" authorId="1">
      <text>
        <r>
          <rPr>
            <b/>
            <sz val="9"/>
            <rFont val="宋体"/>
            <charset val="134"/>
          </rPr>
          <t>微软用户:</t>
        </r>
        <r>
          <rPr>
            <sz val="9"/>
            <rFont val="宋体"/>
            <charset val="134"/>
          </rPr>
          <t xml:space="preserve">
当代码28小于29+30的数据请核实</t>
        </r>
      </text>
    </comment>
    <comment ref="O37" authorId="1">
      <text>
        <r>
          <rPr>
            <b/>
            <sz val="9"/>
            <rFont val="宋体"/>
            <charset val="134"/>
          </rPr>
          <t>微软用户:</t>
        </r>
        <r>
          <rPr>
            <sz val="9"/>
            <rFont val="宋体"/>
            <charset val="134"/>
          </rPr>
          <t xml:space="preserve">
当代码28小于29+30的数据请核实</t>
        </r>
      </text>
    </comment>
    <comment ref="P37" authorId="1">
      <text>
        <r>
          <rPr>
            <b/>
            <sz val="9"/>
            <rFont val="宋体"/>
            <charset val="134"/>
          </rPr>
          <t>微软用户:</t>
        </r>
        <r>
          <rPr>
            <sz val="9"/>
            <rFont val="宋体"/>
            <charset val="134"/>
          </rPr>
          <t xml:space="preserve">
当代码28小于29+30的数据请核实</t>
        </r>
      </text>
    </comment>
    <comment ref="Q37" authorId="1">
      <text>
        <r>
          <rPr>
            <b/>
            <sz val="9"/>
            <rFont val="宋体"/>
            <charset val="134"/>
          </rPr>
          <t>微软用户:</t>
        </r>
        <r>
          <rPr>
            <sz val="9"/>
            <rFont val="宋体"/>
            <charset val="134"/>
          </rPr>
          <t xml:space="preserve">
当代码28小于29+30的数据请核实</t>
        </r>
      </text>
    </comment>
    <comment ref="R37" authorId="1">
      <text>
        <r>
          <rPr>
            <b/>
            <sz val="9"/>
            <rFont val="宋体"/>
            <charset val="134"/>
          </rPr>
          <t>微软用户:</t>
        </r>
        <r>
          <rPr>
            <sz val="9"/>
            <rFont val="宋体"/>
            <charset val="134"/>
          </rPr>
          <t xml:space="preserve">
当代码28小于29+30的数据请核实</t>
        </r>
      </text>
    </comment>
    <comment ref="S37" authorId="1">
      <text>
        <r>
          <rPr>
            <b/>
            <sz val="9"/>
            <rFont val="宋体"/>
            <charset val="134"/>
          </rPr>
          <t>微软用户:</t>
        </r>
        <r>
          <rPr>
            <sz val="9"/>
            <rFont val="宋体"/>
            <charset val="134"/>
          </rPr>
          <t xml:space="preserve">
当代码28小于29+30的数据请核实</t>
        </r>
      </text>
    </comment>
    <comment ref="T37" authorId="1">
      <text>
        <r>
          <rPr>
            <b/>
            <sz val="9"/>
            <rFont val="宋体"/>
            <charset val="134"/>
          </rPr>
          <t>微软用户:</t>
        </r>
        <r>
          <rPr>
            <sz val="9"/>
            <rFont val="宋体"/>
            <charset val="134"/>
          </rPr>
          <t xml:space="preserve">
当代码28小于29+30的数据请核实</t>
        </r>
      </text>
    </comment>
    <comment ref="U37" authorId="1">
      <text>
        <r>
          <rPr>
            <b/>
            <sz val="9"/>
            <rFont val="宋体"/>
            <charset val="134"/>
          </rPr>
          <t>微软用户:</t>
        </r>
        <r>
          <rPr>
            <sz val="9"/>
            <rFont val="宋体"/>
            <charset val="134"/>
          </rPr>
          <t xml:space="preserve">
当代码28小于29+30的数据请核实</t>
        </r>
      </text>
    </comment>
    <comment ref="V37" authorId="1">
      <text>
        <r>
          <rPr>
            <b/>
            <sz val="9"/>
            <rFont val="宋体"/>
            <charset val="134"/>
          </rPr>
          <t>微软用户:</t>
        </r>
        <r>
          <rPr>
            <sz val="9"/>
            <rFont val="宋体"/>
            <charset val="134"/>
          </rPr>
          <t xml:space="preserve">
当代码28小于29+30的数据请核实</t>
        </r>
      </text>
    </comment>
    <comment ref="W37" authorId="1">
      <text>
        <r>
          <rPr>
            <b/>
            <sz val="9"/>
            <rFont val="宋体"/>
            <charset val="134"/>
          </rPr>
          <t>微软用户:</t>
        </r>
        <r>
          <rPr>
            <sz val="9"/>
            <rFont val="宋体"/>
            <charset val="134"/>
          </rPr>
          <t xml:space="preserve">
当代码28小于29+30的数据请核实</t>
        </r>
      </text>
    </comment>
    <comment ref="X37" authorId="1">
      <text>
        <r>
          <rPr>
            <b/>
            <sz val="9"/>
            <rFont val="宋体"/>
            <charset val="134"/>
          </rPr>
          <t>微软用户:</t>
        </r>
        <r>
          <rPr>
            <sz val="9"/>
            <rFont val="宋体"/>
            <charset val="134"/>
          </rPr>
          <t xml:space="preserve">
当代码28小于29+30的数据请核实</t>
        </r>
      </text>
    </comment>
    <comment ref="Y37" authorId="1">
      <text>
        <r>
          <rPr>
            <b/>
            <sz val="9"/>
            <rFont val="宋体"/>
            <charset val="134"/>
          </rPr>
          <t>微软用户:</t>
        </r>
        <r>
          <rPr>
            <sz val="9"/>
            <rFont val="宋体"/>
            <charset val="134"/>
          </rPr>
          <t xml:space="preserve">
当代码28小于29+30的数据请核实</t>
        </r>
      </text>
    </comment>
    <comment ref="Z37" authorId="1">
      <text>
        <r>
          <rPr>
            <b/>
            <sz val="9"/>
            <rFont val="宋体"/>
            <charset val="134"/>
          </rPr>
          <t>微软用户:</t>
        </r>
        <r>
          <rPr>
            <sz val="9"/>
            <rFont val="宋体"/>
            <charset val="134"/>
          </rPr>
          <t xml:space="preserve">
当代码28小于29+30的数据请核实</t>
        </r>
      </text>
    </comment>
    <comment ref="AA37" authorId="1">
      <text>
        <r>
          <rPr>
            <b/>
            <sz val="9"/>
            <rFont val="宋体"/>
            <charset val="134"/>
          </rPr>
          <t>微软用户:</t>
        </r>
        <r>
          <rPr>
            <sz val="9"/>
            <rFont val="宋体"/>
            <charset val="134"/>
          </rPr>
          <t xml:space="preserve">
当代码28小于29+30的数据请核实</t>
        </r>
      </text>
    </comment>
    <comment ref="AB37" authorId="1">
      <text>
        <r>
          <rPr>
            <b/>
            <sz val="9"/>
            <rFont val="宋体"/>
            <charset val="134"/>
          </rPr>
          <t>微软用户:</t>
        </r>
        <r>
          <rPr>
            <sz val="9"/>
            <rFont val="宋体"/>
            <charset val="134"/>
          </rPr>
          <t xml:space="preserve">
当代码28小于29+30的数据请核实</t>
        </r>
      </text>
    </comment>
    <comment ref="AC37" authorId="1">
      <text>
        <r>
          <rPr>
            <b/>
            <sz val="9"/>
            <rFont val="宋体"/>
            <charset val="134"/>
          </rPr>
          <t>微软用户:</t>
        </r>
        <r>
          <rPr>
            <sz val="9"/>
            <rFont val="宋体"/>
            <charset val="134"/>
          </rPr>
          <t xml:space="preserve">
当代码28小于29+30的数据请核实</t>
        </r>
      </text>
    </comment>
    <comment ref="AD37" authorId="1">
      <text>
        <r>
          <rPr>
            <b/>
            <sz val="9"/>
            <rFont val="宋体"/>
            <charset val="134"/>
          </rPr>
          <t>微软用户:</t>
        </r>
        <r>
          <rPr>
            <sz val="9"/>
            <rFont val="宋体"/>
            <charset val="134"/>
          </rPr>
          <t xml:space="preserve">
当代码28小于29+30的数据请核实</t>
        </r>
      </text>
    </comment>
    <comment ref="AE37" authorId="1">
      <text>
        <r>
          <rPr>
            <b/>
            <sz val="9"/>
            <rFont val="宋体"/>
            <charset val="134"/>
          </rPr>
          <t>微软用户:</t>
        </r>
        <r>
          <rPr>
            <sz val="9"/>
            <rFont val="宋体"/>
            <charset val="134"/>
          </rPr>
          <t xml:space="preserve">
当代码28小于29+30的数据请核实</t>
        </r>
      </text>
    </comment>
    <comment ref="AF37" authorId="1">
      <text>
        <r>
          <rPr>
            <b/>
            <sz val="9"/>
            <rFont val="宋体"/>
            <charset val="134"/>
          </rPr>
          <t>微软用户:</t>
        </r>
        <r>
          <rPr>
            <sz val="9"/>
            <rFont val="宋体"/>
            <charset val="134"/>
          </rPr>
          <t xml:space="preserve">
当代码28小于29+30的数据请核实</t>
        </r>
      </text>
    </comment>
    <comment ref="AG37" authorId="1">
      <text>
        <r>
          <rPr>
            <b/>
            <sz val="9"/>
            <rFont val="宋体"/>
            <charset val="134"/>
          </rPr>
          <t>微软用户:</t>
        </r>
        <r>
          <rPr>
            <sz val="9"/>
            <rFont val="宋体"/>
            <charset val="134"/>
          </rPr>
          <t xml:space="preserve">
当代码28小于29+30的数据请核实</t>
        </r>
      </text>
    </comment>
    <comment ref="AH37" authorId="1">
      <text>
        <r>
          <rPr>
            <b/>
            <sz val="9"/>
            <rFont val="宋体"/>
            <charset val="134"/>
          </rPr>
          <t>微软用户:</t>
        </r>
        <r>
          <rPr>
            <sz val="9"/>
            <rFont val="宋体"/>
            <charset val="134"/>
          </rPr>
          <t xml:space="preserve">
当代码28小于29+30的数据请核实</t>
        </r>
      </text>
    </comment>
    <comment ref="AI37" authorId="1">
      <text>
        <r>
          <rPr>
            <b/>
            <sz val="9"/>
            <rFont val="宋体"/>
            <charset val="134"/>
          </rPr>
          <t>微软用户:</t>
        </r>
        <r>
          <rPr>
            <sz val="9"/>
            <rFont val="宋体"/>
            <charset val="134"/>
          </rPr>
          <t xml:space="preserve">
当代码28小于29+30的数据请核实</t>
        </r>
      </text>
    </comment>
    <comment ref="AJ37" authorId="1">
      <text>
        <r>
          <rPr>
            <b/>
            <sz val="9"/>
            <rFont val="宋体"/>
            <charset val="134"/>
          </rPr>
          <t>微软用户:</t>
        </r>
        <r>
          <rPr>
            <sz val="9"/>
            <rFont val="宋体"/>
            <charset val="134"/>
          </rPr>
          <t xml:space="preserve">
当代码28小于29+30的数据请核实</t>
        </r>
      </text>
    </comment>
    <comment ref="AK37" authorId="1">
      <text>
        <r>
          <rPr>
            <b/>
            <sz val="9"/>
            <rFont val="宋体"/>
            <charset val="134"/>
          </rPr>
          <t>微软用户:</t>
        </r>
        <r>
          <rPr>
            <sz val="9"/>
            <rFont val="宋体"/>
            <charset val="134"/>
          </rPr>
          <t xml:space="preserve">
当代码28小于29+30的数据请核实</t>
        </r>
      </text>
    </comment>
    <comment ref="AL37" authorId="1">
      <text>
        <r>
          <rPr>
            <b/>
            <sz val="9"/>
            <rFont val="宋体"/>
            <charset val="134"/>
          </rPr>
          <t>微软用户:</t>
        </r>
        <r>
          <rPr>
            <sz val="9"/>
            <rFont val="宋体"/>
            <charset val="134"/>
          </rPr>
          <t xml:space="preserve">
当代码28小于29+30的数据请核实</t>
        </r>
      </text>
    </comment>
    <comment ref="AM37" authorId="1">
      <text>
        <r>
          <rPr>
            <b/>
            <sz val="9"/>
            <rFont val="宋体"/>
            <charset val="134"/>
          </rPr>
          <t>微软用户:</t>
        </r>
        <r>
          <rPr>
            <sz val="9"/>
            <rFont val="宋体"/>
            <charset val="134"/>
          </rPr>
          <t xml:space="preserve">
当代码28小于29+30的数据请核实</t>
        </r>
      </text>
    </comment>
    <comment ref="AN37" authorId="1">
      <text>
        <r>
          <rPr>
            <b/>
            <sz val="9"/>
            <rFont val="宋体"/>
            <charset val="134"/>
          </rPr>
          <t>微软用户:</t>
        </r>
        <r>
          <rPr>
            <sz val="9"/>
            <rFont val="宋体"/>
            <charset val="134"/>
          </rPr>
          <t xml:space="preserve">
当代码28小于29+30的数据请核实</t>
        </r>
      </text>
    </comment>
    <comment ref="AO37" authorId="1">
      <text>
        <r>
          <rPr>
            <b/>
            <sz val="9"/>
            <rFont val="宋体"/>
            <charset val="134"/>
          </rPr>
          <t>微软用户:</t>
        </r>
        <r>
          <rPr>
            <sz val="9"/>
            <rFont val="宋体"/>
            <charset val="134"/>
          </rPr>
          <t xml:space="preserve">
当代码28小于29+30的数据请核实</t>
        </r>
      </text>
    </comment>
    <comment ref="AP37" authorId="1">
      <text>
        <r>
          <rPr>
            <b/>
            <sz val="9"/>
            <rFont val="宋体"/>
            <charset val="134"/>
          </rPr>
          <t>微软用户:</t>
        </r>
        <r>
          <rPr>
            <sz val="9"/>
            <rFont val="宋体"/>
            <charset val="134"/>
          </rPr>
          <t xml:space="preserve">
当代码28小于29+30的数据请核实</t>
        </r>
      </text>
    </comment>
    <comment ref="AQ37" authorId="1">
      <text>
        <r>
          <rPr>
            <b/>
            <sz val="9"/>
            <rFont val="宋体"/>
            <charset val="134"/>
          </rPr>
          <t>微软用户:</t>
        </r>
        <r>
          <rPr>
            <sz val="9"/>
            <rFont val="宋体"/>
            <charset val="134"/>
          </rPr>
          <t xml:space="preserve">
当代码28小于29+30的数据请核实</t>
        </r>
      </text>
    </comment>
    <comment ref="AR37" authorId="1">
      <text>
        <r>
          <rPr>
            <b/>
            <sz val="9"/>
            <rFont val="宋体"/>
            <charset val="134"/>
          </rPr>
          <t>微软用户:</t>
        </r>
        <r>
          <rPr>
            <sz val="9"/>
            <rFont val="宋体"/>
            <charset val="134"/>
          </rPr>
          <t xml:space="preserve">
当代码28小于29+30的数据请核实</t>
        </r>
      </text>
    </comment>
    <comment ref="AS37" authorId="1">
      <text>
        <r>
          <rPr>
            <b/>
            <sz val="9"/>
            <rFont val="宋体"/>
            <charset val="134"/>
          </rPr>
          <t>微软用户:</t>
        </r>
        <r>
          <rPr>
            <sz val="9"/>
            <rFont val="宋体"/>
            <charset val="134"/>
          </rPr>
          <t xml:space="preserve">
当代码28小于29+30的数据请核实</t>
        </r>
      </text>
    </comment>
    <comment ref="AT37" authorId="1">
      <text>
        <r>
          <rPr>
            <b/>
            <sz val="9"/>
            <rFont val="宋体"/>
            <charset val="134"/>
          </rPr>
          <t>微软用户:</t>
        </r>
        <r>
          <rPr>
            <sz val="9"/>
            <rFont val="宋体"/>
            <charset val="134"/>
          </rPr>
          <t xml:space="preserve">
当代码28小于29+30的数据请核实</t>
        </r>
      </text>
    </comment>
    <comment ref="AU37" authorId="1">
      <text>
        <r>
          <rPr>
            <b/>
            <sz val="9"/>
            <rFont val="宋体"/>
            <charset val="134"/>
          </rPr>
          <t>微软用户:</t>
        </r>
        <r>
          <rPr>
            <sz val="9"/>
            <rFont val="宋体"/>
            <charset val="134"/>
          </rPr>
          <t xml:space="preserve">
当代码28小于29+30的数据请核实</t>
        </r>
      </text>
    </comment>
    <comment ref="AV37" authorId="1">
      <text>
        <r>
          <rPr>
            <b/>
            <sz val="9"/>
            <rFont val="宋体"/>
            <charset val="134"/>
          </rPr>
          <t>微软用户:</t>
        </r>
        <r>
          <rPr>
            <sz val="9"/>
            <rFont val="宋体"/>
            <charset val="134"/>
          </rPr>
          <t xml:space="preserve">
当代码28小于29+30的数据请核实</t>
        </r>
      </text>
    </comment>
  </commentList>
</comments>
</file>

<file path=xl/comments3.xml><?xml version="1.0" encoding="utf-8"?>
<comments xmlns="http://schemas.openxmlformats.org/spreadsheetml/2006/main">
  <authors>
    <author>admin</author>
    <author>微软用户</author>
    <author>XiTongPan</author>
  </authors>
  <commentList>
    <comment ref="B2" authorId="0">
      <text>
        <r>
          <rPr>
            <b/>
            <sz val="9"/>
            <color indexed="10"/>
            <rFont val="宋体"/>
            <charset val="134"/>
          </rPr>
          <t>admin:</t>
        </r>
        <r>
          <rPr>
            <sz val="9"/>
            <rFont val="宋体"/>
            <charset val="134"/>
          </rPr>
          <t xml:space="preserve">
</t>
        </r>
        <r>
          <rPr>
            <b/>
            <sz val="9"/>
            <color indexed="14"/>
            <rFont val="宋体"/>
            <charset val="134"/>
          </rPr>
          <t>本单元格为点出</t>
        </r>
        <r>
          <rPr>
            <b/>
            <sz val="9"/>
            <color indexed="9"/>
            <rFont val="宋体"/>
            <charset val="134"/>
          </rPr>
          <t>（倒黑三角）</t>
        </r>
        <r>
          <rPr>
            <b/>
            <sz val="9"/>
            <color indexed="14"/>
            <rFont val="宋体"/>
            <charset val="134"/>
          </rPr>
          <t>下拉菜单选项录入！</t>
        </r>
      </text>
    </comment>
    <comment ref="A3" authorId="0">
      <text>
        <r>
          <rPr>
            <b/>
            <sz val="9"/>
            <color indexed="10"/>
            <rFont val="宋体"/>
            <charset val="134"/>
          </rPr>
          <t>admin:</t>
        </r>
        <r>
          <rPr>
            <sz val="9"/>
            <rFont val="宋体"/>
            <charset val="134"/>
          </rPr>
          <t xml:space="preserve">
</t>
        </r>
        <r>
          <rPr>
            <b/>
            <sz val="9"/>
            <color indexed="9"/>
            <rFont val="宋体"/>
            <charset val="134"/>
          </rPr>
          <t>请在此输入本单位的</t>
        </r>
        <r>
          <rPr>
            <b/>
            <sz val="9"/>
            <color indexed="14"/>
            <rFont val="宋体"/>
            <charset val="134"/>
          </rPr>
          <t>组织机构代码</t>
        </r>
        <r>
          <rPr>
            <sz val="9"/>
            <color indexed="9"/>
            <rFont val="宋体"/>
            <charset val="134"/>
          </rPr>
          <t>！</t>
        </r>
      </text>
    </comment>
    <comment ref="J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K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L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M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N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O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P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Q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R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S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T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U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V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W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X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Y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Z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A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B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C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D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E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F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G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H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I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J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K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L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M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N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O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P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Q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R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S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T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U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AV6"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1</t>
        </r>
        <r>
          <rPr>
            <sz val="9"/>
            <color indexed="9"/>
            <rFont val="宋体"/>
            <charset val="134"/>
          </rPr>
          <t>的人数小于代码为</t>
        </r>
        <r>
          <rPr>
            <b/>
            <sz val="9"/>
            <color indexed="10"/>
            <rFont val="宋体"/>
            <charset val="134"/>
          </rPr>
          <t>2</t>
        </r>
        <r>
          <rPr>
            <sz val="9"/>
            <color indexed="9"/>
            <rFont val="宋体"/>
            <charset val="134"/>
          </rPr>
          <t>的人数时，请核实修正相关数据！</t>
        </r>
      </text>
    </comment>
    <comment ref="I7"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F8"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3</t>
        </r>
        <r>
          <rPr>
            <sz val="9"/>
            <color indexed="9"/>
            <rFont val="宋体"/>
            <charset val="134"/>
          </rPr>
          <t>的人数小于代码为</t>
        </r>
        <r>
          <rPr>
            <b/>
            <sz val="9"/>
            <color indexed="10"/>
            <rFont val="宋体"/>
            <charset val="134"/>
          </rPr>
          <t>4</t>
        </r>
        <r>
          <rPr>
            <sz val="9"/>
            <color indexed="9"/>
            <rFont val="宋体"/>
            <charset val="134"/>
          </rPr>
          <t>或大于</t>
        </r>
        <r>
          <rPr>
            <b/>
            <sz val="9"/>
            <color indexed="10"/>
            <rFont val="宋体"/>
            <charset val="134"/>
          </rPr>
          <t>2</t>
        </r>
        <r>
          <rPr>
            <sz val="9"/>
            <color indexed="9"/>
            <rFont val="宋体"/>
            <charset val="134"/>
          </rPr>
          <t>的人数时，请核实修正相关数据！</t>
        </r>
      </text>
    </comment>
    <comment ref="I8"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9"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J9" authorId="1">
      <text>
        <r>
          <rPr>
            <b/>
            <sz val="9"/>
            <rFont val="宋体"/>
            <charset val="134"/>
          </rPr>
          <t>微软用户:</t>
        </r>
        <r>
          <rPr>
            <sz val="9"/>
            <rFont val="宋体"/>
            <charset val="134"/>
          </rPr>
          <t xml:space="preserve">
代码4要小于代码3</t>
        </r>
      </text>
    </comment>
    <comment ref="K9" authorId="1">
      <text>
        <r>
          <rPr>
            <b/>
            <sz val="9"/>
            <rFont val="宋体"/>
            <charset val="134"/>
          </rPr>
          <t>微软用户:</t>
        </r>
        <r>
          <rPr>
            <sz val="9"/>
            <rFont val="宋体"/>
            <charset val="134"/>
          </rPr>
          <t xml:space="preserve">
代码4要小于代码3</t>
        </r>
      </text>
    </comment>
    <comment ref="L9" authorId="1">
      <text>
        <r>
          <rPr>
            <b/>
            <sz val="9"/>
            <rFont val="宋体"/>
            <charset val="134"/>
          </rPr>
          <t>微软用户:</t>
        </r>
        <r>
          <rPr>
            <sz val="9"/>
            <rFont val="宋体"/>
            <charset val="134"/>
          </rPr>
          <t xml:space="preserve">
代码4要小于代码3</t>
        </r>
      </text>
    </comment>
    <comment ref="M9" authorId="1">
      <text>
        <r>
          <rPr>
            <b/>
            <sz val="9"/>
            <rFont val="宋体"/>
            <charset val="134"/>
          </rPr>
          <t>微软用户:</t>
        </r>
        <r>
          <rPr>
            <sz val="9"/>
            <rFont val="宋体"/>
            <charset val="134"/>
          </rPr>
          <t xml:space="preserve">
代码4要小于代码3</t>
        </r>
      </text>
    </comment>
    <comment ref="N9" authorId="1">
      <text>
        <r>
          <rPr>
            <b/>
            <sz val="9"/>
            <rFont val="宋体"/>
            <charset val="134"/>
          </rPr>
          <t>微软用户:</t>
        </r>
        <r>
          <rPr>
            <sz val="9"/>
            <rFont val="宋体"/>
            <charset val="134"/>
          </rPr>
          <t xml:space="preserve">
代码4要小于代码3</t>
        </r>
      </text>
    </comment>
    <comment ref="O9" authorId="1">
      <text>
        <r>
          <rPr>
            <b/>
            <sz val="9"/>
            <rFont val="宋体"/>
            <charset val="134"/>
          </rPr>
          <t>微软用户:</t>
        </r>
        <r>
          <rPr>
            <sz val="9"/>
            <rFont val="宋体"/>
            <charset val="134"/>
          </rPr>
          <t xml:space="preserve">
代码4要小于代码3</t>
        </r>
      </text>
    </comment>
    <comment ref="P9" authorId="1">
      <text>
        <r>
          <rPr>
            <b/>
            <sz val="9"/>
            <rFont val="宋体"/>
            <charset val="134"/>
          </rPr>
          <t>微软用户:</t>
        </r>
        <r>
          <rPr>
            <sz val="9"/>
            <rFont val="宋体"/>
            <charset val="134"/>
          </rPr>
          <t xml:space="preserve">
代码4要小于代码3</t>
        </r>
      </text>
    </comment>
    <comment ref="Q9" authorId="1">
      <text>
        <r>
          <rPr>
            <b/>
            <sz val="9"/>
            <rFont val="宋体"/>
            <charset val="134"/>
          </rPr>
          <t>微软用户:</t>
        </r>
        <r>
          <rPr>
            <sz val="9"/>
            <rFont val="宋体"/>
            <charset val="134"/>
          </rPr>
          <t xml:space="preserve">
代码4要小于代码3</t>
        </r>
      </text>
    </comment>
    <comment ref="R9" authorId="1">
      <text>
        <r>
          <rPr>
            <b/>
            <sz val="9"/>
            <rFont val="宋体"/>
            <charset val="134"/>
          </rPr>
          <t>微软用户:</t>
        </r>
        <r>
          <rPr>
            <sz val="9"/>
            <rFont val="宋体"/>
            <charset val="134"/>
          </rPr>
          <t xml:space="preserve">
代码4要小于代码3</t>
        </r>
      </text>
    </comment>
    <comment ref="S9" authorId="1">
      <text>
        <r>
          <rPr>
            <b/>
            <sz val="9"/>
            <rFont val="宋体"/>
            <charset val="134"/>
          </rPr>
          <t>微软用户:</t>
        </r>
        <r>
          <rPr>
            <sz val="9"/>
            <rFont val="宋体"/>
            <charset val="134"/>
          </rPr>
          <t xml:space="preserve">
代码4要小于代码3</t>
        </r>
      </text>
    </comment>
    <comment ref="T9" authorId="1">
      <text>
        <r>
          <rPr>
            <b/>
            <sz val="9"/>
            <rFont val="宋体"/>
            <charset val="134"/>
          </rPr>
          <t>微软用户:</t>
        </r>
        <r>
          <rPr>
            <sz val="9"/>
            <rFont val="宋体"/>
            <charset val="134"/>
          </rPr>
          <t xml:space="preserve">
代码4要小于代码3</t>
        </r>
      </text>
    </comment>
    <comment ref="U9" authorId="1">
      <text>
        <r>
          <rPr>
            <b/>
            <sz val="9"/>
            <rFont val="宋体"/>
            <charset val="134"/>
          </rPr>
          <t>微软用户:</t>
        </r>
        <r>
          <rPr>
            <sz val="9"/>
            <rFont val="宋体"/>
            <charset val="134"/>
          </rPr>
          <t xml:space="preserve">
代码4要小于代码3</t>
        </r>
      </text>
    </comment>
    <comment ref="V9" authorId="1">
      <text>
        <r>
          <rPr>
            <b/>
            <sz val="9"/>
            <rFont val="宋体"/>
            <charset val="134"/>
          </rPr>
          <t>微软用户:</t>
        </r>
        <r>
          <rPr>
            <sz val="9"/>
            <rFont val="宋体"/>
            <charset val="134"/>
          </rPr>
          <t xml:space="preserve">
代码4要小于代码3</t>
        </r>
      </text>
    </comment>
    <comment ref="W9" authorId="1">
      <text>
        <r>
          <rPr>
            <b/>
            <sz val="9"/>
            <rFont val="宋体"/>
            <charset val="134"/>
          </rPr>
          <t>微软用户:</t>
        </r>
        <r>
          <rPr>
            <sz val="9"/>
            <rFont val="宋体"/>
            <charset val="134"/>
          </rPr>
          <t xml:space="preserve">
代码4要小于代码3</t>
        </r>
      </text>
    </comment>
    <comment ref="X9" authorId="1">
      <text>
        <r>
          <rPr>
            <b/>
            <sz val="9"/>
            <rFont val="宋体"/>
            <charset val="134"/>
          </rPr>
          <t>微软用户:</t>
        </r>
        <r>
          <rPr>
            <sz val="9"/>
            <rFont val="宋体"/>
            <charset val="134"/>
          </rPr>
          <t xml:space="preserve">
代码4要小于代码3</t>
        </r>
      </text>
    </comment>
    <comment ref="Y9" authorId="1">
      <text>
        <r>
          <rPr>
            <b/>
            <sz val="9"/>
            <rFont val="宋体"/>
            <charset val="134"/>
          </rPr>
          <t>微软用户:</t>
        </r>
        <r>
          <rPr>
            <sz val="9"/>
            <rFont val="宋体"/>
            <charset val="134"/>
          </rPr>
          <t xml:space="preserve">
代码4要小于代码3</t>
        </r>
      </text>
    </comment>
    <comment ref="Z9" authorId="1">
      <text>
        <r>
          <rPr>
            <b/>
            <sz val="9"/>
            <rFont val="宋体"/>
            <charset val="134"/>
          </rPr>
          <t>微软用户:</t>
        </r>
        <r>
          <rPr>
            <sz val="9"/>
            <rFont val="宋体"/>
            <charset val="134"/>
          </rPr>
          <t xml:space="preserve">
代码4要小于代码3</t>
        </r>
      </text>
    </comment>
    <comment ref="AA9" authorId="1">
      <text>
        <r>
          <rPr>
            <b/>
            <sz val="9"/>
            <rFont val="宋体"/>
            <charset val="134"/>
          </rPr>
          <t>微软用户:</t>
        </r>
        <r>
          <rPr>
            <sz val="9"/>
            <rFont val="宋体"/>
            <charset val="134"/>
          </rPr>
          <t xml:space="preserve">
代码4要小于代码3</t>
        </r>
      </text>
    </comment>
    <comment ref="AB9" authorId="1">
      <text>
        <r>
          <rPr>
            <b/>
            <sz val="9"/>
            <rFont val="宋体"/>
            <charset val="134"/>
          </rPr>
          <t>微软用户:</t>
        </r>
        <r>
          <rPr>
            <sz val="9"/>
            <rFont val="宋体"/>
            <charset val="134"/>
          </rPr>
          <t xml:space="preserve">
代码4要小于代码3</t>
        </r>
      </text>
    </comment>
    <comment ref="AC9" authorId="1">
      <text>
        <r>
          <rPr>
            <b/>
            <sz val="9"/>
            <rFont val="宋体"/>
            <charset val="134"/>
          </rPr>
          <t>微软用户:</t>
        </r>
        <r>
          <rPr>
            <sz val="9"/>
            <rFont val="宋体"/>
            <charset val="134"/>
          </rPr>
          <t xml:space="preserve">
代码4要小于代码3</t>
        </r>
      </text>
    </comment>
    <comment ref="AD9" authorId="1">
      <text>
        <r>
          <rPr>
            <b/>
            <sz val="9"/>
            <rFont val="宋体"/>
            <charset val="134"/>
          </rPr>
          <t>微软用户:</t>
        </r>
        <r>
          <rPr>
            <sz val="9"/>
            <rFont val="宋体"/>
            <charset val="134"/>
          </rPr>
          <t xml:space="preserve">
代码4要小于代码3</t>
        </r>
      </text>
    </comment>
    <comment ref="AE9" authorId="1">
      <text>
        <r>
          <rPr>
            <b/>
            <sz val="9"/>
            <rFont val="宋体"/>
            <charset val="134"/>
          </rPr>
          <t>微软用户:</t>
        </r>
        <r>
          <rPr>
            <sz val="9"/>
            <rFont val="宋体"/>
            <charset val="134"/>
          </rPr>
          <t xml:space="preserve">
代码4要小于代码3</t>
        </r>
      </text>
    </comment>
    <comment ref="AF9" authorId="1">
      <text>
        <r>
          <rPr>
            <b/>
            <sz val="9"/>
            <rFont val="宋体"/>
            <charset val="134"/>
          </rPr>
          <t>微软用户:</t>
        </r>
        <r>
          <rPr>
            <sz val="9"/>
            <rFont val="宋体"/>
            <charset val="134"/>
          </rPr>
          <t xml:space="preserve">
代码4要小于代码3</t>
        </r>
      </text>
    </comment>
    <comment ref="AG9" authorId="1">
      <text>
        <r>
          <rPr>
            <b/>
            <sz val="9"/>
            <rFont val="宋体"/>
            <charset val="134"/>
          </rPr>
          <t>微软用户:</t>
        </r>
        <r>
          <rPr>
            <sz val="9"/>
            <rFont val="宋体"/>
            <charset val="134"/>
          </rPr>
          <t xml:space="preserve">
代码4要小于代码3</t>
        </r>
      </text>
    </comment>
    <comment ref="AH9" authorId="1">
      <text>
        <r>
          <rPr>
            <b/>
            <sz val="9"/>
            <rFont val="宋体"/>
            <charset val="134"/>
          </rPr>
          <t>微软用户:</t>
        </r>
        <r>
          <rPr>
            <sz val="9"/>
            <rFont val="宋体"/>
            <charset val="134"/>
          </rPr>
          <t xml:space="preserve">
代码4要小于代码3</t>
        </r>
      </text>
    </comment>
    <comment ref="AI9" authorId="1">
      <text>
        <r>
          <rPr>
            <b/>
            <sz val="9"/>
            <rFont val="宋体"/>
            <charset val="134"/>
          </rPr>
          <t>微软用户:</t>
        </r>
        <r>
          <rPr>
            <sz val="9"/>
            <rFont val="宋体"/>
            <charset val="134"/>
          </rPr>
          <t xml:space="preserve">
代码4要小于代码3</t>
        </r>
      </text>
    </comment>
    <comment ref="AJ9" authorId="1">
      <text>
        <r>
          <rPr>
            <b/>
            <sz val="9"/>
            <rFont val="宋体"/>
            <charset val="134"/>
          </rPr>
          <t>微软用户:</t>
        </r>
        <r>
          <rPr>
            <sz val="9"/>
            <rFont val="宋体"/>
            <charset val="134"/>
          </rPr>
          <t xml:space="preserve">
代码4要小于代码3</t>
        </r>
      </text>
    </comment>
    <comment ref="AK9" authorId="1">
      <text>
        <r>
          <rPr>
            <b/>
            <sz val="9"/>
            <rFont val="宋体"/>
            <charset val="134"/>
          </rPr>
          <t>微软用户:</t>
        </r>
        <r>
          <rPr>
            <sz val="9"/>
            <rFont val="宋体"/>
            <charset val="134"/>
          </rPr>
          <t xml:space="preserve">
代码4要小于代码3</t>
        </r>
      </text>
    </comment>
    <comment ref="AL9" authorId="1">
      <text>
        <r>
          <rPr>
            <b/>
            <sz val="9"/>
            <rFont val="宋体"/>
            <charset val="134"/>
          </rPr>
          <t>微软用户:</t>
        </r>
        <r>
          <rPr>
            <sz val="9"/>
            <rFont val="宋体"/>
            <charset val="134"/>
          </rPr>
          <t xml:space="preserve">
代码4要小于代码3</t>
        </r>
      </text>
    </comment>
    <comment ref="AM9" authorId="1">
      <text>
        <r>
          <rPr>
            <b/>
            <sz val="9"/>
            <rFont val="宋体"/>
            <charset val="134"/>
          </rPr>
          <t>微软用户:</t>
        </r>
        <r>
          <rPr>
            <sz val="9"/>
            <rFont val="宋体"/>
            <charset val="134"/>
          </rPr>
          <t xml:space="preserve">
代码4要小于代码3</t>
        </r>
      </text>
    </comment>
    <comment ref="AN9" authorId="1">
      <text>
        <r>
          <rPr>
            <b/>
            <sz val="9"/>
            <rFont val="宋体"/>
            <charset val="134"/>
          </rPr>
          <t>微软用户:</t>
        </r>
        <r>
          <rPr>
            <sz val="9"/>
            <rFont val="宋体"/>
            <charset val="134"/>
          </rPr>
          <t xml:space="preserve">
代码4要小于代码3</t>
        </r>
      </text>
    </comment>
    <comment ref="AO9" authorId="1">
      <text>
        <r>
          <rPr>
            <b/>
            <sz val="9"/>
            <rFont val="宋体"/>
            <charset val="134"/>
          </rPr>
          <t>微软用户:</t>
        </r>
        <r>
          <rPr>
            <sz val="9"/>
            <rFont val="宋体"/>
            <charset val="134"/>
          </rPr>
          <t xml:space="preserve">
代码4要小于代码3</t>
        </r>
      </text>
    </comment>
    <comment ref="AP9" authorId="1">
      <text>
        <r>
          <rPr>
            <b/>
            <sz val="9"/>
            <rFont val="宋体"/>
            <charset val="134"/>
          </rPr>
          <t>微软用户:</t>
        </r>
        <r>
          <rPr>
            <sz val="9"/>
            <rFont val="宋体"/>
            <charset val="134"/>
          </rPr>
          <t xml:space="preserve">
代码4要小于代码3</t>
        </r>
      </text>
    </comment>
    <comment ref="AQ9" authorId="1">
      <text>
        <r>
          <rPr>
            <b/>
            <sz val="9"/>
            <rFont val="宋体"/>
            <charset val="134"/>
          </rPr>
          <t>微软用户:</t>
        </r>
        <r>
          <rPr>
            <sz val="9"/>
            <rFont val="宋体"/>
            <charset val="134"/>
          </rPr>
          <t xml:space="preserve">
代码4要小于代码3</t>
        </r>
      </text>
    </comment>
    <comment ref="AR9" authorId="1">
      <text>
        <r>
          <rPr>
            <b/>
            <sz val="9"/>
            <rFont val="宋体"/>
            <charset val="134"/>
          </rPr>
          <t>微软用户:</t>
        </r>
        <r>
          <rPr>
            <sz val="9"/>
            <rFont val="宋体"/>
            <charset val="134"/>
          </rPr>
          <t xml:space="preserve">
代码4要小于代码3</t>
        </r>
      </text>
    </comment>
    <comment ref="AS9" authorId="1">
      <text>
        <r>
          <rPr>
            <b/>
            <sz val="9"/>
            <rFont val="宋体"/>
            <charset val="134"/>
          </rPr>
          <t>微软用户:</t>
        </r>
        <r>
          <rPr>
            <sz val="9"/>
            <rFont val="宋体"/>
            <charset val="134"/>
          </rPr>
          <t xml:space="preserve">
代码4要小于代码3</t>
        </r>
      </text>
    </comment>
    <comment ref="AT9" authorId="1">
      <text>
        <r>
          <rPr>
            <b/>
            <sz val="9"/>
            <rFont val="宋体"/>
            <charset val="134"/>
          </rPr>
          <t>微软用户:</t>
        </r>
        <r>
          <rPr>
            <sz val="9"/>
            <rFont val="宋体"/>
            <charset val="134"/>
          </rPr>
          <t xml:space="preserve">
代码4要小于代码3</t>
        </r>
      </text>
    </comment>
    <comment ref="AU9" authorId="1">
      <text>
        <r>
          <rPr>
            <b/>
            <sz val="9"/>
            <rFont val="宋体"/>
            <charset val="134"/>
          </rPr>
          <t>微软用户:</t>
        </r>
        <r>
          <rPr>
            <sz val="9"/>
            <rFont val="宋体"/>
            <charset val="134"/>
          </rPr>
          <t xml:space="preserve">
代码4要小于代码3</t>
        </r>
      </text>
    </comment>
    <comment ref="AV9" authorId="1">
      <text>
        <r>
          <rPr>
            <b/>
            <sz val="9"/>
            <rFont val="宋体"/>
            <charset val="134"/>
          </rPr>
          <t>微软用户:</t>
        </r>
        <r>
          <rPr>
            <sz val="9"/>
            <rFont val="宋体"/>
            <charset val="134"/>
          </rPr>
          <t xml:space="preserve">
代码4要小于代码3</t>
        </r>
      </text>
    </comment>
    <comment ref="F10"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5</t>
        </r>
        <r>
          <rPr>
            <sz val="9"/>
            <color indexed="9"/>
            <rFont val="宋体"/>
            <charset val="134"/>
          </rPr>
          <t>的人数大于</t>
        </r>
        <r>
          <rPr>
            <b/>
            <sz val="9"/>
            <color indexed="10"/>
            <rFont val="宋体"/>
            <charset val="134"/>
          </rPr>
          <t>2</t>
        </r>
        <r>
          <rPr>
            <sz val="9"/>
            <color indexed="9"/>
            <rFont val="宋体"/>
            <charset val="134"/>
          </rPr>
          <t>的人数时，请核实修正相关数据！</t>
        </r>
      </text>
    </comment>
    <comment ref="I10"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11"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12"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13"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14"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J14" authorId="1">
      <text>
        <r>
          <rPr>
            <b/>
            <sz val="9"/>
            <rFont val="宋体"/>
            <charset val="134"/>
          </rPr>
          <t>微软用户:</t>
        </r>
        <r>
          <rPr>
            <sz val="9"/>
            <rFont val="宋体"/>
            <charset val="134"/>
          </rPr>
          <t xml:space="preserve">
代码8要大于或等于9+10+11</t>
        </r>
      </text>
    </comment>
    <comment ref="K14" authorId="1">
      <text>
        <r>
          <rPr>
            <b/>
            <sz val="9"/>
            <rFont val="宋体"/>
            <charset val="134"/>
          </rPr>
          <t>微软用户:</t>
        </r>
        <r>
          <rPr>
            <sz val="9"/>
            <rFont val="宋体"/>
            <charset val="134"/>
          </rPr>
          <t xml:space="preserve">
代码8要大于或等于9+10+11</t>
        </r>
      </text>
    </comment>
    <comment ref="L14" authorId="1">
      <text>
        <r>
          <rPr>
            <b/>
            <sz val="9"/>
            <rFont val="宋体"/>
            <charset val="134"/>
          </rPr>
          <t>微软用户:</t>
        </r>
        <r>
          <rPr>
            <sz val="9"/>
            <rFont val="宋体"/>
            <charset val="134"/>
          </rPr>
          <t xml:space="preserve">
代码8要大于或等于9+10+11</t>
        </r>
      </text>
    </comment>
    <comment ref="M14" authorId="1">
      <text>
        <r>
          <rPr>
            <b/>
            <sz val="9"/>
            <rFont val="宋体"/>
            <charset val="134"/>
          </rPr>
          <t>微软用户:</t>
        </r>
        <r>
          <rPr>
            <sz val="9"/>
            <rFont val="宋体"/>
            <charset val="134"/>
          </rPr>
          <t xml:space="preserve">
代码8要大于或等于9+10+11</t>
        </r>
      </text>
    </comment>
    <comment ref="N14" authorId="1">
      <text>
        <r>
          <rPr>
            <b/>
            <sz val="9"/>
            <rFont val="宋体"/>
            <charset val="134"/>
          </rPr>
          <t>微软用户:</t>
        </r>
        <r>
          <rPr>
            <sz val="9"/>
            <rFont val="宋体"/>
            <charset val="134"/>
          </rPr>
          <t xml:space="preserve">
代码8要大于或等于9+10+11</t>
        </r>
      </text>
    </comment>
    <comment ref="O14" authorId="1">
      <text>
        <r>
          <rPr>
            <b/>
            <sz val="9"/>
            <rFont val="宋体"/>
            <charset val="134"/>
          </rPr>
          <t>微软用户:</t>
        </r>
        <r>
          <rPr>
            <sz val="9"/>
            <rFont val="宋体"/>
            <charset val="134"/>
          </rPr>
          <t xml:space="preserve">
代码8要大于或等于9+10+11</t>
        </r>
      </text>
    </comment>
    <comment ref="P14" authorId="1">
      <text>
        <r>
          <rPr>
            <b/>
            <sz val="9"/>
            <rFont val="宋体"/>
            <charset val="134"/>
          </rPr>
          <t>微软用户:</t>
        </r>
        <r>
          <rPr>
            <sz val="9"/>
            <rFont val="宋体"/>
            <charset val="134"/>
          </rPr>
          <t xml:space="preserve">
代码8要大于或等于9+10+11</t>
        </r>
      </text>
    </comment>
    <comment ref="Q14" authorId="1">
      <text>
        <r>
          <rPr>
            <b/>
            <sz val="9"/>
            <rFont val="宋体"/>
            <charset val="134"/>
          </rPr>
          <t>微软用户:</t>
        </r>
        <r>
          <rPr>
            <sz val="9"/>
            <rFont val="宋体"/>
            <charset val="134"/>
          </rPr>
          <t xml:space="preserve">
代码8要大于或等于9+10+11</t>
        </r>
      </text>
    </comment>
    <comment ref="R14" authorId="1">
      <text>
        <r>
          <rPr>
            <b/>
            <sz val="9"/>
            <rFont val="宋体"/>
            <charset val="134"/>
          </rPr>
          <t>微软用户:</t>
        </r>
        <r>
          <rPr>
            <sz val="9"/>
            <rFont val="宋体"/>
            <charset val="134"/>
          </rPr>
          <t xml:space="preserve">
代码8要大于或等于9+10+11</t>
        </r>
      </text>
    </comment>
    <comment ref="S14" authorId="1">
      <text>
        <r>
          <rPr>
            <b/>
            <sz val="9"/>
            <rFont val="宋体"/>
            <charset val="134"/>
          </rPr>
          <t>微软用户:</t>
        </r>
        <r>
          <rPr>
            <sz val="9"/>
            <rFont val="宋体"/>
            <charset val="134"/>
          </rPr>
          <t xml:space="preserve">
代码8要大于或等于9+10+11</t>
        </r>
      </text>
    </comment>
    <comment ref="T14" authorId="1">
      <text>
        <r>
          <rPr>
            <b/>
            <sz val="9"/>
            <rFont val="宋体"/>
            <charset val="134"/>
          </rPr>
          <t>微软用户:</t>
        </r>
        <r>
          <rPr>
            <sz val="9"/>
            <rFont val="宋体"/>
            <charset val="134"/>
          </rPr>
          <t xml:space="preserve">
代码8要大于或等于9+10+11</t>
        </r>
      </text>
    </comment>
    <comment ref="U14" authorId="1">
      <text>
        <r>
          <rPr>
            <b/>
            <sz val="9"/>
            <rFont val="宋体"/>
            <charset val="134"/>
          </rPr>
          <t>微软用户:</t>
        </r>
        <r>
          <rPr>
            <sz val="9"/>
            <rFont val="宋体"/>
            <charset val="134"/>
          </rPr>
          <t xml:space="preserve">
代码8要大于或等于9+10+11</t>
        </r>
      </text>
    </comment>
    <comment ref="V14" authorId="1">
      <text>
        <r>
          <rPr>
            <b/>
            <sz val="9"/>
            <rFont val="宋体"/>
            <charset val="134"/>
          </rPr>
          <t>微软用户:</t>
        </r>
        <r>
          <rPr>
            <sz val="9"/>
            <rFont val="宋体"/>
            <charset val="134"/>
          </rPr>
          <t xml:space="preserve">
代码8要大于或等于9+10+11</t>
        </r>
      </text>
    </comment>
    <comment ref="W14" authorId="1">
      <text>
        <r>
          <rPr>
            <b/>
            <sz val="9"/>
            <rFont val="宋体"/>
            <charset val="134"/>
          </rPr>
          <t>微软用户:</t>
        </r>
        <r>
          <rPr>
            <sz val="9"/>
            <rFont val="宋体"/>
            <charset val="134"/>
          </rPr>
          <t xml:space="preserve">
代码8要大于或等于9+10+11</t>
        </r>
      </text>
    </comment>
    <comment ref="X14" authorId="1">
      <text>
        <r>
          <rPr>
            <b/>
            <sz val="9"/>
            <rFont val="宋体"/>
            <charset val="134"/>
          </rPr>
          <t>微软用户:</t>
        </r>
        <r>
          <rPr>
            <sz val="9"/>
            <rFont val="宋体"/>
            <charset val="134"/>
          </rPr>
          <t xml:space="preserve">
代码8要大于或等于9+10+11</t>
        </r>
      </text>
    </comment>
    <comment ref="Y14" authorId="1">
      <text>
        <r>
          <rPr>
            <b/>
            <sz val="9"/>
            <rFont val="宋体"/>
            <charset val="134"/>
          </rPr>
          <t>微软用户:</t>
        </r>
        <r>
          <rPr>
            <sz val="9"/>
            <rFont val="宋体"/>
            <charset val="134"/>
          </rPr>
          <t xml:space="preserve">
代码8要大于或等于9+10+11</t>
        </r>
      </text>
    </comment>
    <comment ref="Z14" authorId="1">
      <text>
        <r>
          <rPr>
            <b/>
            <sz val="9"/>
            <rFont val="宋体"/>
            <charset val="134"/>
          </rPr>
          <t>微软用户:</t>
        </r>
        <r>
          <rPr>
            <sz val="9"/>
            <rFont val="宋体"/>
            <charset val="134"/>
          </rPr>
          <t xml:space="preserve">
代码8要大于或等于9+10+11</t>
        </r>
      </text>
    </comment>
    <comment ref="AA14" authorId="1">
      <text>
        <r>
          <rPr>
            <b/>
            <sz val="9"/>
            <rFont val="宋体"/>
            <charset val="134"/>
          </rPr>
          <t>微软用户:</t>
        </r>
        <r>
          <rPr>
            <sz val="9"/>
            <rFont val="宋体"/>
            <charset val="134"/>
          </rPr>
          <t xml:space="preserve">
代码8要大于或等于9+10+11</t>
        </r>
      </text>
    </comment>
    <comment ref="AB14" authorId="1">
      <text>
        <r>
          <rPr>
            <b/>
            <sz val="9"/>
            <rFont val="宋体"/>
            <charset val="134"/>
          </rPr>
          <t>微软用户:</t>
        </r>
        <r>
          <rPr>
            <sz val="9"/>
            <rFont val="宋体"/>
            <charset val="134"/>
          </rPr>
          <t xml:space="preserve">
代码8要大于或等于9+10+11</t>
        </r>
      </text>
    </comment>
    <comment ref="AC14" authorId="1">
      <text>
        <r>
          <rPr>
            <b/>
            <sz val="9"/>
            <rFont val="宋体"/>
            <charset val="134"/>
          </rPr>
          <t>微软用户:</t>
        </r>
        <r>
          <rPr>
            <sz val="9"/>
            <rFont val="宋体"/>
            <charset val="134"/>
          </rPr>
          <t xml:space="preserve">
代码8要大于或等于9+10+11</t>
        </r>
      </text>
    </comment>
    <comment ref="AD14" authorId="1">
      <text>
        <r>
          <rPr>
            <b/>
            <sz val="9"/>
            <rFont val="宋体"/>
            <charset val="134"/>
          </rPr>
          <t>微软用户:</t>
        </r>
        <r>
          <rPr>
            <sz val="9"/>
            <rFont val="宋体"/>
            <charset val="134"/>
          </rPr>
          <t xml:space="preserve">
代码8要大于或等于9+10+11</t>
        </r>
      </text>
    </comment>
    <comment ref="AE14" authorId="1">
      <text>
        <r>
          <rPr>
            <b/>
            <sz val="9"/>
            <rFont val="宋体"/>
            <charset val="134"/>
          </rPr>
          <t>微软用户:</t>
        </r>
        <r>
          <rPr>
            <sz val="9"/>
            <rFont val="宋体"/>
            <charset val="134"/>
          </rPr>
          <t xml:space="preserve">
代码8要大于或等于9+10+11</t>
        </r>
      </text>
    </comment>
    <comment ref="AF14" authorId="1">
      <text>
        <r>
          <rPr>
            <b/>
            <sz val="9"/>
            <rFont val="宋体"/>
            <charset val="134"/>
          </rPr>
          <t>微软用户:</t>
        </r>
        <r>
          <rPr>
            <sz val="9"/>
            <rFont val="宋体"/>
            <charset val="134"/>
          </rPr>
          <t xml:space="preserve">
代码8要大于或等于9+10+11</t>
        </r>
      </text>
    </comment>
    <comment ref="AG14" authorId="1">
      <text>
        <r>
          <rPr>
            <b/>
            <sz val="9"/>
            <rFont val="宋体"/>
            <charset val="134"/>
          </rPr>
          <t>微软用户:</t>
        </r>
        <r>
          <rPr>
            <sz val="9"/>
            <rFont val="宋体"/>
            <charset val="134"/>
          </rPr>
          <t xml:space="preserve">
代码8要大于或等于9+10+11</t>
        </r>
      </text>
    </comment>
    <comment ref="AH14" authorId="1">
      <text>
        <r>
          <rPr>
            <b/>
            <sz val="9"/>
            <rFont val="宋体"/>
            <charset val="134"/>
          </rPr>
          <t>微软用户:</t>
        </r>
        <r>
          <rPr>
            <sz val="9"/>
            <rFont val="宋体"/>
            <charset val="134"/>
          </rPr>
          <t xml:space="preserve">
代码8要大于或等于9+10+11</t>
        </r>
      </text>
    </comment>
    <comment ref="AI14" authorId="1">
      <text>
        <r>
          <rPr>
            <b/>
            <sz val="9"/>
            <rFont val="宋体"/>
            <charset val="134"/>
          </rPr>
          <t>微软用户:</t>
        </r>
        <r>
          <rPr>
            <sz val="9"/>
            <rFont val="宋体"/>
            <charset val="134"/>
          </rPr>
          <t xml:space="preserve">
代码8要大于或等于9+10+11</t>
        </r>
      </text>
    </comment>
    <comment ref="AJ14" authorId="1">
      <text>
        <r>
          <rPr>
            <b/>
            <sz val="9"/>
            <rFont val="宋体"/>
            <charset val="134"/>
          </rPr>
          <t>微软用户:</t>
        </r>
        <r>
          <rPr>
            <sz val="9"/>
            <rFont val="宋体"/>
            <charset val="134"/>
          </rPr>
          <t xml:space="preserve">
代码8要大于或等于9+10+11</t>
        </r>
      </text>
    </comment>
    <comment ref="AK14" authorId="1">
      <text>
        <r>
          <rPr>
            <b/>
            <sz val="9"/>
            <rFont val="宋体"/>
            <charset val="134"/>
          </rPr>
          <t>微软用户:</t>
        </r>
        <r>
          <rPr>
            <sz val="9"/>
            <rFont val="宋体"/>
            <charset val="134"/>
          </rPr>
          <t xml:space="preserve">
代码8要大于或等于9+10+11</t>
        </r>
      </text>
    </comment>
    <comment ref="AL14" authorId="1">
      <text>
        <r>
          <rPr>
            <b/>
            <sz val="9"/>
            <rFont val="宋体"/>
            <charset val="134"/>
          </rPr>
          <t>微软用户:</t>
        </r>
        <r>
          <rPr>
            <sz val="9"/>
            <rFont val="宋体"/>
            <charset val="134"/>
          </rPr>
          <t xml:space="preserve">
代码8要大于或等于9+10+11</t>
        </r>
      </text>
    </comment>
    <comment ref="AM14" authorId="1">
      <text>
        <r>
          <rPr>
            <b/>
            <sz val="9"/>
            <rFont val="宋体"/>
            <charset val="134"/>
          </rPr>
          <t>微软用户:</t>
        </r>
        <r>
          <rPr>
            <sz val="9"/>
            <rFont val="宋体"/>
            <charset val="134"/>
          </rPr>
          <t xml:space="preserve">
代码8要大于或等于9+10+11</t>
        </r>
      </text>
    </comment>
    <comment ref="AN14" authorId="1">
      <text>
        <r>
          <rPr>
            <b/>
            <sz val="9"/>
            <rFont val="宋体"/>
            <charset val="134"/>
          </rPr>
          <t>微软用户:</t>
        </r>
        <r>
          <rPr>
            <sz val="9"/>
            <rFont val="宋体"/>
            <charset val="134"/>
          </rPr>
          <t xml:space="preserve">
代码8要大于或等于9+10+11</t>
        </r>
      </text>
    </comment>
    <comment ref="AO14" authorId="1">
      <text>
        <r>
          <rPr>
            <b/>
            <sz val="9"/>
            <rFont val="宋体"/>
            <charset val="134"/>
          </rPr>
          <t>微软用户:</t>
        </r>
        <r>
          <rPr>
            <sz val="9"/>
            <rFont val="宋体"/>
            <charset val="134"/>
          </rPr>
          <t xml:space="preserve">
代码8要大于或等于9+10+11</t>
        </r>
      </text>
    </comment>
    <comment ref="AP14" authorId="1">
      <text>
        <r>
          <rPr>
            <b/>
            <sz val="9"/>
            <rFont val="宋体"/>
            <charset val="134"/>
          </rPr>
          <t>微软用户:</t>
        </r>
        <r>
          <rPr>
            <sz val="9"/>
            <rFont val="宋体"/>
            <charset val="134"/>
          </rPr>
          <t xml:space="preserve">
代码8要大于或等于9+10+11</t>
        </r>
      </text>
    </comment>
    <comment ref="AQ14" authorId="1">
      <text>
        <r>
          <rPr>
            <b/>
            <sz val="9"/>
            <rFont val="宋体"/>
            <charset val="134"/>
          </rPr>
          <t>微软用户:</t>
        </r>
        <r>
          <rPr>
            <sz val="9"/>
            <rFont val="宋体"/>
            <charset val="134"/>
          </rPr>
          <t xml:space="preserve">
代码8要大于或等于9+10+11</t>
        </r>
      </text>
    </comment>
    <comment ref="AR14" authorId="1">
      <text>
        <r>
          <rPr>
            <b/>
            <sz val="9"/>
            <rFont val="宋体"/>
            <charset val="134"/>
          </rPr>
          <t>微软用户:</t>
        </r>
        <r>
          <rPr>
            <sz val="9"/>
            <rFont val="宋体"/>
            <charset val="134"/>
          </rPr>
          <t xml:space="preserve">
代码8要大于或等于9+10+11</t>
        </r>
      </text>
    </comment>
    <comment ref="AS14" authorId="1">
      <text>
        <r>
          <rPr>
            <b/>
            <sz val="9"/>
            <rFont val="宋体"/>
            <charset val="134"/>
          </rPr>
          <t>微软用户:</t>
        </r>
        <r>
          <rPr>
            <sz val="9"/>
            <rFont val="宋体"/>
            <charset val="134"/>
          </rPr>
          <t xml:space="preserve">
代码8要大于或等于9+10+11</t>
        </r>
      </text>
    </comment>
    <comment ref="AT14" authorId="1">
      <text>
        <r>
          <rPr>
            <b/>
            <sz val="9"/>
            <rFont val="宋体"/>
            <charset val="134"/>
          </rPr>
          <t>微软用户:</t>
        </r>
        <r>
          <rPr>
            <sz val="9"/>
            <rFont val="宋体"/>
            <charset val="134"/>
          </rPr>
          <t xml:space="preserve">
代码8要大于或等于9+10+11</t>
        </r>
      </text>
    </comment>
    <comment ref="AU14" authorId="1">
      <text>
        <r>
          <rPr>
            <b/>
            <sz val="9"/>
            <rFont val="宋体"/>
            <charset val="134"/>
          </rPr>
          <t>微软用户:</t>
        </r>
        <r>
          <rPr>
            <sz val="9"/>
            <rFont val="宋体"/>
            <charset val="134"/>
          </rPr>
          <t xml:space="preserve">
代码8要大于或等于9+10+11</t>
        </r>
      </text>
    </comment>
    <comment ref="AV14" authorId="1">
      <text>
        <r>
          <rPr>
            <b/>
            <sz val="9"/>
            <rFont val="宋体"/>
            <charset val="134"/>
          </rPr>
          <t>微软用户:</t>
        </r>
        <r>
          <rPr>
            <sz val="9"/>
            <rFont val="宋体"/>
            <charset val="134"/>
          </rPr>
          <t xml:space="preserve">
代码8要大于或等于9+10+11</t>
        </r>
      </text>
    </comment>
    <comment ref="I15"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F16" authorId="0">
      <text>
        <r>
          <rPr>
            <b/>
            <sz val="9"/>
            <color indexed="10"/>
            <rFont val="宋体"/>
            <charset val="134"/>
          </rPr>
          <t>admin:</t>
        </r>
        <r>
          <rPr>
            <sz val="9"/>
            <rFont val="宋体"/>
            <charset val="134"/>
          </rPr>
          <t xml:space="preserve">
</t>
        </r>
        <r>
          <rPr>
            <sz val="9"/>
            <color indexed="9"/>
            <rFont val="宋体"/>
            <charset val="134"/>
          </rPr>
          <t>当本单元格人数不等于代码</t>
        </r>
        <r>
          <rPr>
            <b/>
            <sz val="9"/>
            <color indexed="14"/>
            <rFont val="宋体"/>
            <charset val="134"/>
          </rPr>
          <t>5</t>
        </r>
        <r>
          <rPr>
            <sz val="9"/>
            <color indexed="9"/>
            <rFont val="宋体"/>
            <charset val="134"/>
          </rPr>
          <t>的人数时，请核实修正相关单元格数据！</t>
        </r>
      </text>
    </comment>
    <comment ref="I16"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17"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F18" authorId="2">
      <text>
        <r>
          <rPr>
            <b/>
            <sz val="9"/>
            <color indexed="10"/>
            <rFont val="宋体"/>
            <charset val="134"/>
          </rPr>
          <t>XiTongPan:
代码</t>
        </r>
        <r>
          <rPr>
            <b/>
            <sz val="9"/>
            <color indexed="12"/>
            <rFont val="宋体"/>
            <charset val="134"/>
          </rPr>
          <t>6+7</t>
        </r>
        <r>
          <rPr>
            <b/>
            <sz val="9"/>
            <color indexed="10"/>
            <rFont val="宋体"/>
            <charset val="134"/>
          </rPr>
          <t>小于代码</t>
        </r>
        <r>
          <rPr>
            <b/>
            <sz val="9"/>
            <color indexed="12"/>
            <rFont val="宋体"/>
            <charset val="134"/>
          </rPr>
          <t>11</t>
        </r>
        <r>
          <rPr>
            <b/>
            <sz val="9"/>
            <color indexed="10"/>
            <rFont val="宋体"/>
            <charset val="134"/>
          </rPr>
          <t>时，请核实修改！</t>
        </r>
      </text>
    </comment>
    <comment ref="I18"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19"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F20" authorId="0">
      <text>
        <r>
          <rPr>
            <b/>
            <sz val="9"/>
            <color indexed="10"/>
            <rFont val="宋体"/>
            <charset val="134"/>
          </rPr>
          <t>admin:</t>
        </r>
        <r>
          <rPr>
            <sz val="9"/>
            <rFont val="宋体"/>
            <charset val="134"/>
          </rPr>
          <t xml:space="preserve">
</t>
        </r>
        <r>
          <rPr>
            <sz val="9"/>
            <color indexed="9"/>
            <rFont val="宋体"/>
            <charset val="134"/>
          </rPr>
          <t>当本单元格人数不等于代码</t>
        </r>
        <r>
          <rPr>
            <b/>
            <sz val="9"/>
            <color indexed="14"/>
            <rFont val="宋体"/>
            <charset val="134"/>
          </rPr>
          <t>5</t>
        </r>
        <r>
          <rPr>
            <sz val="9"/>
            <color indexed="9"/>
            <rFont val="宋体"/>
            <charset val="134"/>
          </rPr>
          <t>的人数时，请核实修正相关单元格数据！</t>
        </r>
      </text>
    </comment>
    <comment ref="I20"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21"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J21" authorId="1">
      <text>
        <r>
          <rPr>
            <b/>
            <sz val="9"/>
            <rFont val="宋体"/>
            <charset val="134"/>
          </rPr>
          <t>微软用户:</t>
        </r>
        <r>
          <rPr>
            <sz val="9"/>
            <rFont val="宋体"/>
            <charset val="134"/>
          </rPr>
          <t xml:space="preserve">
代码14要大于或等15+16+17+18+19</t>
        </r>
      </text>
    </comment>
    <comment ref="K21" authorId="1">
      <text>
        <r>
          <rPr>
            <b/>
            <sz val="9"/>
            <rFont val="宋体"/>
            <charset val="134"/>
          </rPr>
          <t>微软用户:</t>
        </r>
        <r>
          <rPr>
            <sz val="9"/>
            <rFont val="宋体"/>
            <charset val="134"/>
          </rPr>
          <t xml:space="preserve">
代码14要大于或等于15+16+17+18+19</t>
        </r>
      </text>
    </comment>
    <comment ref="L21" authorId="1">
      <text>
        <r>
          <rPr>
            <b/>
            <sz val="9"/>
            <rFont val="宋体"/>
            <charset val="134"/>
          </rPr>
          <t>微软用户:</t>
        </r>
        <r>
          <rPr>
            <sz val="9"/>
            <rFont val="宋体"/>
            <charset val="134"/>
          </rPr>
          <t xml:space="preserve">
代码14要大于或等15+16+17+18+19</t>
        </r>
      </text>
    </comment>
    <comment ref="M21" authorId="1">
      <text>
        <r>
          <rPr>
            <b/>
            <sz val="9"/>
            <rFont val="宋体"/>
            <charset val="134"/>
          </rPr>
          <t>微软用户:</t>
        </r>
        <r>
          <rPr>
            <sz val="9"/>
            <rFont val="宋体"/>
            <charset val="134"/>
          </rPr>
          <t xml:space="preserve">
代码14要大于或等15+16+17+18+19</t>
        </r>
      </text>
    </comment>
    <comment ref="N21" authorId="1">
      <text>
        <r>
          <rPr>
            <b/>
            <sz val="9"/>
            <rFont val="宋体"/>
            <charset val="134"/>
          </rPr>
          <t>微软用户:</t>
        </r>
        <r>
          <rPr>
            <sz val="9"/>
            <rFont val="宋体"/>
            <charset val="134"/>
          </rPr>
          <t xml:space="preserve">
代码14要大于或等15+16+17+18+19</t>
        </r>
      </text>
    </comment>
    <comment ref="O21" authorId="1">
      <text>
        <r>
          <rPr>
            <b/>
            <sz val="9"/>
            <rFont val="宋体"/>
            <charset val="134"/>
          </rPr>
          <t>微软用户:</t>
        </r>
        <r>
          <rPr>
            <sz val="9"/>
            <rFont val="宋体"/>
            <charset val="134"/>
          </rPr>
          <t xml:space="preserve">
代码14要大于或等15+16+17+18+19</t>
        </r>
      </text>
    </comment>
    <comment ref="P21" authorId="1">
      <text>
        <r>
          <rPr>
            <b/>
            <sz val="9"/>
            <rFont val="宋体"/>
            <charset val="134"/>
          </rPr>
          <t>微软用户:</t>
        </r>
        <r>
          <rPr>
            <sz val="9"/>
            <rFont val="宋体"/>
            <charset val="134"/>
          </rPr>
          <t xml:space="preserve">
代码14要大于或等15+16+17+18+19</t>
        </r>
      </text>
    </comment>
    <comment ref="Q21" authorId="1">
      <text>
        <r>
          <rPr>
            <b/>
            <sz val="9"/>
            <rFont val="宋体"/>
            <charset val="134"/>
          </rPr>
          <t>微软用户:</t>
        </r>
        <r>
          <rPr>
            <sz val="9"/>
            <rFont val="宋体"/>
            <charset val="134"/>
          </rPr>
          <t xml:space="preserve">
代码14要大于或等15+16+17+18+19</t>
        </r>
      </text>
    </comment>
    <comment ref="R21" authorId="1">
      <text>
        <r>
          <rPr>
            <b/>
            <sz val="9"/>
            <rFont val="宋体"/>
            <charset val="134"/>
          </rPr>
          <t>微软用户:</t>
        </r>
        <r>
          <rPr>
            <sz val="9"/>
            <rFont val="宋体"/>
            <charset val="134"/>
          </rPr>
          <t xml:space="preserve">
代码14要大于或等15+16+17+18+19</t>
        </r>
      </text>
    </comment>
    <comment ref="S21" authorId="1">
      <text>
        <r>
          <rPr>
            <b/>
            <sz val="9"/>
            <rFont val="宋体"/>
            <charset val="134"/>
          </rPr>
          <t>微软用户:</t>
        </r>
        <r>
          <rPr>
            <sz val="9"/>
            <rFont val="宋体"/>
            <charset val="134"/>
          </rPr>
          <t xml:space="preserve">
代码14要大于或等15+16+17+18+19</t>
        </r>
      </text>
    </comment>
    <comment ref="T21" authorId="1">
      <text>
        <r>
          <rPr>
            <b/>
            <sz val="9"/>
            <rFont val="宋体"/>
            <charset val="134"/>
          </rPr>
          <t>微软用户:</t>
        </r>
        <r>
          <rPr>
            <sz val="9"/>
            <rFont val="宋体"/>
            <charset val="134"/>
          </rPr>
          <t xml:space="preserve">
代码14要大于或等15+16+17+18+19</t>
        </r>
      </text>
    </comment>
    <comment ref="U21" authorId="1">
      <text>
        <r>
          <rPr>
            <b/>
            <sz val="9"/>
            <rFont val="宋体"/>
            <charset val="134"/>
          </rPr>
          <t>微软用户:</t>
        </r>
        <r>
          <rPr>
            <sz val="9"/>
            <rFont val="宋体"/>
            <charset val="134"/>
          </rPr>
          <t xml:space="preserve">
代码14要大于或等15+16+17+18+19</t>
        </r>
      </text>
    </comment>
    <comment ref="V21" authorId="1">
      <text>
        <r>
          <rPr>
            <b/>
            <sz val="9"/>
            <rFont val="宋体"/>
            <charset val="134"/>
          </rPr>
          <t>微软用户:</t>
        </r>
        <r>
          <rPr>
            <sz val="9"/>
            <rFont val="宋体"/>
            <charset val="134"/>
          </rPr>
          <t xml:space="preserve">
代码14要大于或等15+16+17+18+19</t>
        </r>
      </text>
    </comment>
    <comment ref="W21" authorId="1">
      <text>
        <r>
          <rPr>
            <b/>
            <sz val="9"/>
            <rFont val="宋体"/>
            <charset val="134"/>
          </rPr>
          <t>微软用户:</t>
        </r>
        <r>
          <rPr>
            <sz val="9"/>
            <rFont val="宋体"/>
            <charset val="134"/>
          </rPr>
          <t xml:space="preserve">
代码14要大于或等15+16+17+18+19</t>
        </r>
      </text>
    </comment>
    <comment ref="X21" authorId="1">
      <text>
        <r>
          <rPr>
            <b/>
            <sz val="9"/>
            <rFont val="宋体"/>
            <charset val="134"/>
          </rPr>
          <t>微软用户:</t>
        </r>
        <r>
          <rPr>
            <sz val="9"/>
            <rFont val="宋体"/>
            <charset val="134"/>
          </rPr>
          <t xml:space="preserve">
代码14要大于或等15+16+17+18+19</t>
        </r>
      </text>
    </comment>
    <comment ref="Y21" authorId="1">
      <text>
        <r>
          <rPr>
            <b/>
            <sz val="9"/>
            <rFont val="宋体"/>
            <charset val="134"/>
          </rPr>
          <t>微软用户:</t>
        </r>
        <r>
          <rPr>
            <sz val="9"/>
            <rFont val="宋体"/>
            <charset val="134"/>
          </rPr>
          <t xml:space="preserve">
代码14要大于或等15+16+17+18+19</t>
        </r>
      </text>
    </comment>
    <comment ref="Z21" authorId="1">
      <text>
        <r>
          <rPr>
            <b/>
            <sz val="9"/>
            <rFont val="宋体"/>
            <charset val="134"/>
          </rPr>
          <t>微软用户:</t>
        </r>
        <r>
          <rPr>
            <sz val="9"/>
            <rFont val="宋体"/>
            <charset val="134"/>
          </rPr>
          <t xml:space="preserve">
代码14要大于或等15+16+17+18+19</t>
        </r>
      </text>
    </comment>
    <comment ref="AA21" authorId="1">
      <text>
        <r>
          <rPr>
            <b/>
            <sz val="9"/>
            <rFont val="宋体"/>
            <charset val="134"/>
          </rPr>
          <t>微软用户:</t>
        </r>
        <r>
          <rPr>
            <sz val="9"/>
            <rFont val="宋体"/>
            <charset val="134"/>
          </rPr>
          <t xml:space="preserve">
代码14要大于或等15+16+17+18+19</t>
        </r>
      </text>
    </comment>
    <comment ref="AB21" authorId="1">
      <text>
        <r>
          <rPr>
            <b/>
            <sz val="9"/>
            <rFont val="宋体"/>
            <charset val="134"/>
          </rPr>
          <t>微软用户:</t>
        </r>
        <r>
          <rPr>
            <sz val="9"/>
            <rFont val="宋体"/>
            <charset val="134"/>
          </rPr>
          <t xml:space="preserve">
代码14要大于或等15+16+17+18+19</t>
        </r>
      </text>
    </comment>
    <comment ref="AC21" authorId="1">
      <text>
        <r>
          <rPr>
            <b/>
            <sz val="9"/>
            <rFont val="宋体"/>
            <charset val="134"/>
          </rPr>
          <t>微软用户:</t>
        </r>
        <r>
          <rPr>
            <sz val="9"/>
            <rFont val="宋体"/>
            <charset val="134"/>
          </rPr>
          <t xml:space="preserve">
代码14要大于或等15+16+17+18+19</t>
        </r>
      </text>
    </comment>
    <comment ref="AD21" authorId="1">
      <text>
        <r>
          <rPr>
            <b/>
            <sz val="9"/>
            <rFont val="宋体"/>
            <charset val="134"/>
          </rPr>
          <t>微软用户:</t>
        </r>
        <r>
          <rPr>
            <sz val="9"/>
            <rFont val="宋体"/>
            <charset val="134"/>
          </rPr>
          <t xml:space="preserve">
代码14要大于或等15+16+17+18+19</t>
        </r>
      </text>
    </comment>
    <comment ref="AE21" authorId="1">
      <text>
        <r>
          <rPr>
            <b/>
            <sz val="9"/>
            <rFont val="宋体"/>
            <charset val="134"/>
          </rPr>
          <t>微软用户:</t>
        </r>
        <r>
          <rPr>
            <sz val="9"/>
            <rFont val="宋体"/>
            <charset val="134"/>
          </rPr>
          <t xml:space="preserve">
代码14要大于或等15+16+17+18+19</t>
        </r>
      </text>
    </comment>
    <comment ref="AF21" authorId="1">
      <text>
        <r>
          <rPr>
            <b/>
            <sz val="9"/>
            <rFont val="宋体"/>
            <charset val="134"/>
          </rPr>
          <t>微软用户:</t>
        </r>
        <r>
          <rPr>
            <sz val="9"/>
            <rFont val="宋体"/>
            <charset val="134"/>
          </rPr>
          <t xml:space="preserve">
代码14要大于或等15+16+17+18+19</t>
        </r>
      </text>
    </comment>
    <comment ref="AG21" authorId="1">
      <text>
        <r>
          <rPr>
            <b/>
            <sz val="9"/>
            <rFont val="宋体"/>
            <charset val="134"/>
          </rPr>
          <t>微软用户:</t>
        </r>
        <r>
          <rPr>
            <sz val="9"/>
            <rFont val="宋体"/>
            <charset val="134"/>
          </rPr>
          <t xml:space="preserve">
代码14要大于或等15+16+17+18+19</t>
        </r>
      </text>
    </comment>
    <comment ref="AH21" authorId="1">
      <text>
        <r>
          <rPr>
            <b/>
            <sz val="9"/>
            <rFont val="宋体"/>
            <charset val="134"/>
          </rPr>
          <t>微软用户:</t>
        </r>
        <r>
          <rPr>
            <sz val="9"/>
            <rFont val="宋体"/>
            <charset val="134"/>
          </rPr>
          <t xml:space="preserve">
代码14要大于或等15+16+17+18+19</t>
        </r>
      </text>
    </comment>
    <comment ref="AI21" authorId="1">
      <text>
        <r>
          <rPr>
            <b/>
            <sz val="9"/>
            <rFont val="宋体"/>
            <charset val="134"/>
          </rPr>
          <t>微软用户:</t>
        </r>
        <r>
          <rPr>
            <sz val="9"/>
            <rFont val="宋体"/>
            <charset val="134"/>
          </rPr>
          <t xml:space="preserve">
代码14要大于或等15+16+17+18+19</t>
        </r>
      </text>
    </comment>
    <comment ref="AJ21" authorId="1">
      <text>
        <r>
          <rPr>
            <b/>
            <sz val="9"/>
            <rFont val="宋体"/>
            <charset val="134"/>
          </rPr>
          <t>微软用户:</t>
        </r>
        <r>
          <rPr>
            <sz val="9"/>
            <rFont val="宋体"/>
            <charset val="134"/>
          </rPr>
          <t xml:space="preserve">
代码14要大于或等15+16+17+18+19</t>
        </r>
      </text>
    </comment>
    <comment ref="AK21" authorId="1">
      <text>
        <r>
          <rPr>
            <b/>
            <sz val="9"/>
            <rFont val="宋体"/>
            <charset val="134"/>
          </rPr>
          <t>微软用户:</t>
        </r>
        <r>
          <rPr>
            <sz val="9"/>
            <rFont val="宋体"/>
            <charset val="134"/>
          </rPr>
          <t xml:space="preserve">
代码14要大于或等15+16+17+18+19</t>
        </r>
      </text>
    </comment>
    <comment ref="AL21" authorId="1">
      <text>
        <r>
          <rPr>
            <b/>
            <sz val="9"/>
            <rFont val="宋体"/>
            <charset val="134"/>
          </rPr>
          <t>微软用户:</t>
        </r>
        <r>
          <rPr>
            <sz val="9"/>
            <rFont val="宋体"/>
            <charset val="134"/>
          </rPr>
          <t xml:space="preserve">
代码14要大于或等15+16+17+18+19</t>
        </r>
      </text>
    </comment>
    <comment ref="AM21" authorId="1">
      <text>
        <r>
          <rPr>
            <b/>
            <sz val="9"/>
            <rFont val="宋体"/>
            <charset val="134"/>
          </rPr>
          <t>微软用户:</t>
        </r>
        <r>
          <rPr>
            <sz val="9"/>
            <rFont val="宋体"/>
            <charset val="134"/>
          </rPr>
          <t xml:space="preserve">
代码14要大于或等15+16+17+18+19</t>
        </r>
      </text>
    </comment>
    <comment ref="AN21" authorId="1">
      <text>
        <r>
          <rPr>
            <b/>
            <sz val="9"/>
            <rFont val="宋体"/>
            <charset val="134"/>
          </rPr>
          <t>微软用户:</t>
        </r>
        <r>
          <rPr>
            <sz val="9"/>
            <rFont val="宋体"/>
            <charset val="134"/>
          </rPr>
          <t xml:space="preserve">
代码14要大于或等15+16+17+18+19</t>
        </r>
      </text>
    </comment>
    <comment ref="AO21" authorId="1">
      <text>
        <r>
          <rPr>
            <b/>
            <sz val="9"/>
            <rFont val="宋体"/>
            <charset val="134"/>
          </rPr>
          <t>微软用户:</t>
        </r>
        <r>
          <rPr>
            <sz val="9"/>
            <rFont val="宋体"/>
            <charset val="134"/>
          </rPr>
          <t xml:space="preserve">
代码14要大于或等15+16+17+18+19</t>
        </r>
      </text>
    </comment>
    <comment ref="AP21" authorId="1">
      <text>
        <r>
          <rPr>
            <b/>
            <sz val="9"/>
            <rFont val="宋体"/>
            <charset val="134"/>
          </rPr>
          <t>微软用户:</t>
        </r>
        <r>
          <rPr>
            <sz val="9"/>
            <rFont val="宋体"/>
            <charset val="134"/>
          </rPr>
          <t xml:space="preserve">
代码14要大于或等15+16+17+18+19</t>
        </r>
      </text>
    </comment>
    <comment ref="AQ21" authorId="1">
      <text>
        <r>
          <rPr>
            <b/>
            <sz val="9"/>
            <rFont val="宋体"/>
            <charset val="134"/>
          </rPr>
          <t>微软用户:</t>
        </r>
        <r>
          <rPr>
            <sz val="9"/>
            <rFont val="宋体"/>
            <charset val="134"/>
          </rPr>
          <t xml:space="preserve">
代码14要大于或等15+16+17+18+19</t>
        </r>
      </text>
    </comment>
    <comment ref="AR21" authorId="1">
      <text>
        <r>
          <rPr>
            <b/>
            <sz val="9"/>
            <rFont val="宋体"/>
            <charset val="134"/>
          </rPr>
          <t>微软用户:</t>
        </r>
        <r>
          <rPr>
            <sz val="9"/>
            <rFont val="宋体"/>
            <charset val="134"/>
          </rPr>
          <t xml:space="preserve">
代码14要大于或等15+16+17+18+19</t>
        </r>
      </text>
    </comment>
    <comment ref="AS21" authorId="1">
      <text>
        <r>
          <rPr>
            <b/>
            <sz val="9"/>
            <rFont val="宋体"/>
            <charset val="134"/>
          </rPr>
          <t>微软用户:</t>
        </r>
        <r>
          <rPr>
            <sz val="9"/>
            <rFont val="宋体"/>
            <charset val="134"/>
          </rPr>
          <t xml:space="preserve">
代码14要大于或等15+16+17+18+19</t>
        </r>
      </text>
    </comment>
    <comment ref="AT21" authorId="1">
      <text>
        <r>
          <rPr>
            <b/>
            <sz val="9"/>
            <rFont val="宋体"/>
            <charset val="134"/>
          </rPr>
          <t>微软用户:</t>
        </r>
        <r>
          <rPr>
            <sz val="9"/>
            <rFont val="宋体"/>
            <charset val="134"/>
          </rPr>
          <t xml:space="preserve">
代码14要大于或等15+16+17+18+19</t>
        </r>
      </text>
    </comment>
    <comment ref="AU21" authorId="1">
      <text>
        <r>
          <rPr>
            <b/>
            <sz val="9"/>
            <rFont val="宋体"/>
            <charset val="134"/>
          </rPr>
          <t>微软用户:</t>
        </r>
        <r>
          <rPr>
            <sz val="9"/>
            <rFont val="宋体"/>
            <charset val="134"/>
          </rPr>
          <t xml:space="preserve">
代码14要大于或等15+16+17+18+19</t>
        </r>
      </text>
    </comment>
    <comment ref="AV21" authorId="1">
      <text>
        <r>
          <rPr>
            <b/>
            <sz val="9"/>
            <rFont val="宋体"/>
            <charset val="134"/>
          </rPr>
          <t>微软用户:</t>
        </r>
        <r>
          <rPr>
            <sz val="9"/>
            <rFont val="宋体"/>
            <charset val="134"/>
          </rPr>
          <t xml:space="preserve">
代码14要大于或等15+16+17+18+19</t>
        </r>
      </text>
    </comment>
    <comment ref="I22"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23"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24"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F25" authorId="0">
      <text>
        <r>
          <rPr>
            <b/>
            <sz val="9"/>
            <color indexed="10"/>
            <rFont val="宋体"/>
            <charset val="134"/>
          </rPr>
          <t>admin:</t>
        </r>
        <r>
          <rPr>
            <sz val="9"/>
            <rFont val="宋体"/>
            <charset val="134"/>
          </rPr>
          <t xml:space="preserve">
</t>
        </r>
        <r>
          <rPr>
            <sz val="9"/>
            <color indexed="9"/>
            <rFont val="宋体"/>
            <charset val="134"/>
          </rPr>
          <t>当本单元格人数不等于代码</t>
        </r>
        <r>
          <rPr>
            <b/>
            <sz val="9"/>
            <color indexed="14"/>
            <rFont val="宋体"/>
            <charset val="134"/>
          </rPr>
          <t>5</t>
        </r>
        <r>
          <rPr>
            <sz val="9"/>
            <color indexed="9"/>
            <rFont val="宋体"/>
            <charset val="134"/>
          </rPr>
          <t>的人数时，请核实修正相关单元格数据！</t>
        </r>
      </text>
    </comment>
    <comment ref="I25"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26"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I27"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J27" authorId="1">
      <text>
        <r>
          <rPr>
            <b/>
            <sz val="9"/>
            <rFont val="宋体"/>
            <charset val="134"/>
          </rPr>
          <t>微软用户:</t>
        </r>
        <r>
          <rPr>
            <sz val="9"/>
            <rFont val="宋体"/>
            <charset val="134"/>
          </rPr>
          <t xml:space="preserve">
当代码6+7的人数要大于中部地区时请核实</t>
        </r>
      </text>
    </comment>
    <comment ref="K27" authorId="1">
      <text>
        <r>
          <rPr>
            <b/>
            <sz val="9"/>
            <rFont val="宋体"/>
            <charset val="134"/>
          </rPr>
          <t>微软用户:</t>
        </r>
        <r>
          <rPr>
            <sz val="9"/>
            <rFont val="宋体"/>
            <charset val="134"/>
          </rPr>
          <t xml:space="preserve">
当代码6+7的人数要大于中部地区时请核实</t>
        </r>
      </text>
    </comment>
    <comment ref="L27" authorId="1">
      <text>
        <r>
          <rPr>
            <b/>
            <sz val="9"/>
            <rFont val="宋体"/>
            <charset val="134"/>
          </rPr>
          <t>微软用户:</t>
        </r>
        <r>
          <rPr>
            <sz val="9"/>
            <rFont val="宋体"/>
            <charset val="134"/>
          </rPr>
          <t xml:space="preserve">
当代码6+7的人数要大于中部地区时请核实</t>
        </r>
      </text>
    </comment>
    <comment ref="M27" authorId="1">
      <text>
        <r>
          <rPr>
            <b/>
            <sz val="9"/>
            <rFont val="宋体"/>
            <charset val="134"/>
          </rPr>
          <t>微软用户:</t>
        </r>
        <r>
          <rPr>
            <sz val="9"/>
            <rFont val="宋体"/>
            <charset val="134"/>
          </rPr>
          <t xml:space="preserve">
当代码6+7的人数要大于中部地区时请核实</t>
        </r>
      </text>
    </comment>
    <comment ref="N27" authorId="1">
      <text>
        <r>
          <rPr>
            <b/>
            <sz val="9"/>
            <rFont val="宋体"/>
            <charset val="134"/>
          </rPr>
          <t>微软用户:</t>
        </r>
        <r>
          <rPr>
            <sz val="9"/>
            <rFont val="宋体"/>
            <charset val="134"/>
          </rPr>
          <t xml:space="preserve">
当代码6+7的人数要大于中部地区时请核实</t>
        </r>
      </text>
    </comment>
    <comment ref="O27" authorId="1">
      <text>
        <r>
          <rPr>
            <b/>
            <sz val="9"/>
            <rFont val="宋体"/>
            <charset val="134"/>
          </rPr>
          <t>微软用户:</t>
        </r>
        <r>
          <rPr>
            <sz val="9"/>
            <rFont val="宋体"/>
            <charset val="134"/>
          </rPr>
          <t xml:space="preserve">
当代码6+7的人数要大于中部地区时请核实</t>
        </r>
      </text>
    </comment>
    <comment ref="P27" authorId="1">
      <text>
        <r>
          <rPr>
            <b/>
            <sz val="9"/>
            <rFont val="宋体"/>
            <charset val="134"/>
          </rPr>
          <t>微软用户:</t>
        </r>
        <r>
          <rPr>
            <sz val="9"/>
            <rFont val="宋体"/>
            <charset val="134"/>
          </rPr>
          <t xml:space="preserve">
当代码6+7的人数要大于中部地区时请核实</t>
        </r>
      </text>
    </comment>
    <comment ref="Q27" authorId="1">
      <text>
        <r>
          <rPr>
            <b/>
            <sz val="9"/>
            <rFont val="宋体"/>
            <charset val="134"/>
          </rPr>
          <t>微软用户:</t>
        </r>
        <r>
          <rPr>
            <sz val="9"/>
            <rFont val="宋体"/>
            <charset val="134"/>
          </rPr>
          <t xml:space="preserve">
当代码6+7的人数要大于中部地区时请核实</t>
        </r>
      </text>
    </comment>
    <comment ref="R27" authorId="1">
      <text>
        <r>
          <rPr>
            <b/>
            <sz val="9"/>
            <rFont val="宋体"/>
            <charset val="134"/>
          </rPr>
          <t>微软用户:</t>
        </r>
        <r>
          <rPr>
            <sz val="9"/>
            <rFont val="宋体"/>
            <charset val="134"/>
          </rPr>
          <t xml:space="preserve">
当代码6+7的人数要大于中部地区时请核实</t>
        </r>
      </text>
    </comment>
    <comment ref="S27" authorId="1">
      <text>
        <r>
          <rPr>
            <b/>
            <sz val="9"/>
            <rFont val="宋体"/>
            <charset val="134"/>
          </rPr>
          <t>微软用户:</t>
        </r>
        <r>
          <rPr>
            <sz val="9"/>
            <rFont val="宋体"/>
            <charset val="134"/>
          </rPr>
          <t xml:space="preserve">
当代码6+7的人数要大于中部地区时请核实</t>
        </r>
      </text>
    </comment>
    <comment ref="T27" authorId="1">
      <text>
        <r>
          <rPr>
            <b/>
            <sz val="9"/>
            <rFont val="宋体"/>
            <charset val="134"/>
          </rPr>
          <t>微软用户:</t>
        </r>
        <r>
          <rPr>
            <sz val="9"/>
            <rFont val="宋体"/>
            <charset val="134"/>
          </rPr>
          <t xml:space="preserve">
当代码6+7的人数要大于中部地区时请核实</t>
        </r>
      </text>
    </comment>
    <comment ref="U27" authorId="1">
      <text>
        <r>
          <rPr>
            <b/>
            <sz val="9"/>
            <rFont val="宋体"/>
            <charset val="134"/>
          </rPr>
          <t>微软用户:</t>
        </r>
        <r>
          <rPr>
            <sz val="9"/>
            <rFont val="宋体"/>
            <charset val="134"/>
          </rPr>
          <t xml:space="preserve">
当代码6+7的人数要大于中部地区时请核实</t>
        </r>
      </text>
    </comment>
    <comment ref="V27" authorId="1">
      <text>
        <r>
          <rPr>
            <b/>
            <sz val="9"/>
            <rFont val="宋体"/>
            <charset val="134"/>
          </rPr>
          <t>微软用户:</t>
        </r>
        <r>
          <rPr>
            <sz val="9"/>
            <rFont val="宋体"/>
            <charset val="134"/>
          </rPr>
          <t xml:space="preserve">
当代码6+7的人数要大于中部地区时请核实</t>
        </r>
      </text>
    </comment>
    <comment ref="W27" authorId="1">
      <text>
        <r>
          <rPr>
            <b/>
            <sz val="9"/>
            <rFont val="宋体"/>
            <charset val="134"/>
          </rPr>
          <t>微软用户:</t>
        </r>
        <r>
          <rPr>
            <sz val="9"/>
            <rFont val="宋体"/>
            <charset val="134"/>
          </rPr>
          <t xml:space="preserve">
当代码6+7的人数要大于中部地区时请核实</t>
        </r>
      </text>
    </comment>
    <comment ref="X27" authorId="1">
      <text>
        <r>
          <rPr>
            <b/>
            <sz val="9"/>
            <rFont val="宋体"/>
            <charset val="134"/>
          </rPr>
          <t>微软用户:</t>
        </r>
        <r>
          <rPr>
            <sz val="9"/>
            <rFont val="宋体"/>
            <charset val="134"/>
          </rPr>
          <t xml:space="preserve">
当代码6+7的人数要大于中部地区时请核实</t>
        </r>
      </text>
    </comment>
    <comment ref="Y27" authorId="1">
      <text>
        <r>
          <rPr>
            <b/>
            <sz val="9"/>
            <rFont val="宋体"/>
            <charset val="134"/>
          </rPr>
          <t>微软用户:</t>
        </r>
        <r>
          <rPr>
            <sz val="9"/>
            <rFont val="宋体"/>
            <charset val="134"/>
          </rPr>
          <t xml:space="preserve">
当代码6+7的人数要大于中部地区时请核实</t>
        </r>
      </text>
    </comment>
    <comment ref="Z27" authorId="1">
      <text>
        <r>
          <rPr>
            <b/>
            <sz val="9"/>
            <rFont val="宋体"/>
            <charset val="134"/>
          </rPr>
          <t>微软用户:</t>
        </r>
        <r>
          <rPr>
            <sz val="9"/>
            <rFont val="宋体"/>
            <charset val="134"/>
          </rPr>
          <t xml:space="preserve">
当代码6+7的人数要大于中部地区时请核实</t>
        </r>
      </text>
    </comment>
    <comment ref="AA27" authorId="1">
      <text>
        <r>
          <rPr>
            <b/>
            <sz val="9"/>
            <rFont val="宋体"/>
            <charset val="134"/>
          </rPr>
          <t>微软用户:</t>
        </r>
        <r>
          <rPr>
            <sz val="9"/>
            <rFont val="宋体"/>
            <charset val="134"/>
          </rPr>
          <t xml:space="preserve">
当代码6+7的人数要大于中部地区时请核实</t>
        </r>
      </text>
    </comment>
    <comment ref="AB27" authorId="1">
      <text>
        <r>
          <rPr>
            <b/>
            <sz val="9"/>
            <rFont val="宋体"/>
            <charset val="134"/>
          </rPr>
          <t>微软用户:</t>
        </r>
        <r>
          <rPr>
            <sz val="9"/>
            <rFont val="宋体"/>
            <charset val="134"/>
          </rPr>
          <t xml:space="preserve">
当代码6+7的人数要大于中部地区时请核实</t>
        </r>
      </text>
    </comment>
    <comment ref="AC27" authorId="1">
      <text>
        <r>
          <rPr>
            <b/>
            <sz val="9"/>
            <rFont val="宋体"/>
            <charset val="134"/>
          </rPr>
          <t>微软用户:</t>
        </r>
        <r>
          <rPr>
            <sz val="9"/>
            <rFont val="宋体"/>
            <charset val="134"/>
          </rPr>
          <t xml:space="preserve">
当代码6+7的人数要大于中部地区时请核实</t>
        </r>
      </text>
    </comment>
    <comment ref="AD27" authorId="1">
      <text>
        <r>
          <rPr>
            <b/>
            <sz val="9"/>
            <rFont val="宋体"/>
            <charset val="134"/>
          </rPr>
          <t>微软用户:</t>
        </r>
        <r>
          <rPr>
            <sz val="9"/>
            <rFont val="宋体"/>
            <charset val="134"/>
          </rPr>
          <t xml:space="preserve">
当代码6+7的人数要大于中部地区时请核实</t>
        </r>
      </text>
    </comment>
    <comment ref="AE27" authorId="1">
      <text>
        <r>
          <rPr>
            <b/>
            <sz val="9"/>
            <rFont val="宋体"/>
            <charset val="134"/>
          </rPr>
          <t>微软用户:</t>
        </r>
        <r>
          <rPr>
            <sz val="9"/>
            <rFont val="宋体"/>
            <charset val="134"/>
          </rPr>
          <t xml:space="preserve">
当代码6+7的人数要大于中部地区时请核实</t>
        </r>
      </text>
    </comment>
    <comment ref="AF27" authorId="1">
      <text>
        <r>
          <rPr>
            <b/>
            <sz val="9"/>
            <rFont val="宋体"/>
            <charset val="134"/>
          </rPr>
          <t>微软用户:</t>
        </r>
        <r>
          <rPr>
            <sz val="9"/>
            <rFont val="宋体"/>
            <charset val="134"/>
          </rPr>
          <t xml:space="preserve">
当代码6+7的人数要大于中部地区时请核实</t>
        </r>
      </text>
    </comment>
    <comment ref="AG27" authorId="1">
      <text>
        <r>
          <rPr>
            <b/>
            <sz val="9"/>
            <rFont val="宋体"/>
            <charset val="134"/>
          </rPr>
          <t>微软用户:</t>
        </r>
        <r>
          <rPr>
            <sz val="9"/>
            <rFont val="宋体"/>
            <charset val="134"/>
          </rPr>
          <t xml:space="preserve">
当代码6+7的人数要大于中部地区时请核实</t>
        </r>
      </text>
    </comment>
    <comment ref="AH27" authorId="1">
      <text>
        <r>
          <rPr>
            <b/>
            <sz val="9"/>
            <rFont val="宋体"/>
            <charset val="134"/>
          </rPr>
          <t>微软用户:</t>
        </r>
        <r>
          <rPr>
            <sz val="9"/>
            <rFont val="宋体"/>
            <charset val="134"/>
          </rPr>
          <t xml:space="preserve">
当代码6+7的人数要大于中部地区时请核实</t>
        </r>
      </text>
    </comment>
    <comment ref="AI27" authorId="1">
      <text>
        <r>
          <rPr>
            <b/>
            <sz val="9"/>
            <rFont val="宋体"/>
            <charset val="134"/>
          </rPr>
          <t>微软用户:</t>
        </r>
        <r>
          <rPr>
            <sz val="9"/>
            <rFont val="宋体"/>
            <charset val="134"/>
          </rPr>
          <t xml:space="preserve">
当代码6+7的人数要大于中部地区时请核实</t>
        </r>
      </text>
    </comment>
    <comment ref="AJ27" authorId="1">
      <text>
        <r>
          <rPr>
            <b/>
            <sz val="9"/>
            <rFont val="宋体"/>
            <charset val="134"/>
          </rPr>
          <t>微软用户:</t>
        </r>
        <r>
          <rPr>
            <sz val="9"/>
            <rFont val="宋体"/>
            <charset val="134"/>
          </rPr>
          <t xml:space="preserve">
当代码6+7的人数要大于中部地区时请核实</t>
        </r>
      </text>
    </comment>
    <comment ref="AK27" authorId="1">
      <text>
        <r>
          <rPr>
            <b/>
            <sz val="9"/>
            <rFont val="宋体"/>
            <charset val="134"/>
          </rPr>
          <t>微软用户:</t>
        </r>
        <r>
          <rPr>
            <sz val="9"/>
            <rFont val="宋体"/>
            <charset val="134"/>
          </rPr>
          <t xml:space="preserve">
当代码6+7的人数要大于中部地区时请核实</t>
        </r>
      </text>
    </comment>
    <comment ref="AL27" authorId="1">
      <text>
        <r>
          <rPr>
            <b/>
            <sz val="9"/>
            <rFont val="宋体"/>
            <charset val="134"/>
          </rPr>
          <t>微软用户:</t>
        </r>
        <r>
          <rPr>
            <sz val="9"/>
            <rFont val="宋体"/>
            <charset val="134"/>
          </rPr>
          <t xml:space="preserve">
当代码6+7的人数要大于中部地区时请核实</t>
        </r>
      </text>
    </comment>
    <comment ref="AM27" authorId="1">
      <text>
        <r>
          <rPr>
            <b/>
            <sz val="9"/>
            <rFont val="宋体"/>
            <charset val="134"/>
          </rPr>
          <t>微软用户:</t>
        </r>
        <r>
          <rPr>
            <sz val="9"/>
            <rFont val="宋体"/>
            <charset val="134"/>
          </rPr>
          <t xml:space="preserve">
当代码6+7的人数要大于中部地区时请核实</t>
        </r>
      </text>
    </comment>
    <comment ref="AN27" authorId="1">
      <text>
        <r>
          <rPr>
            <b/>
            <sz val="9"/>
            <rFont val="宋体"/>
            <charset val="134"/>
          </rPr>
          <t>微软用户:</t>
        </r>
        <r>
          <rPr>
            <sz val="9"/>
            <rFont val="宋体"/>
            <charset val="134"/>
          </rPr>
          <t xml:space="preserve">
当代码6+7的人数要大于中部地区时请核实</t>
        </r>
      </text>
    </comment>
    <comment ref="AO27" authorId="1">
      <text>
        <r>
          <rPr>
            <b/>
            <sz val="9"/>
            <rFont val="宋体"/>
            <charset val="134"/>
          </rPr>
          <t>微软用户:</t>
        </r>
        <r>
          <rPr>
            <sz val="9"/>
            <rFont val="宋体"/>
            <charset val="134"/>
          </rPr>
          <t xml:space="preserve">
当代码6+7的人数要大于中部地区时请核实</t>
        </r>
      </text>
    </comment>
    <comment ref="AP27" authorId="1">
      <text>
        <r>
          <rPr>
            <b/>
            <sz val="9"/>
            <rFont val="宋体"/>
            <charset val="134"/>
          </rPr>
          <t>微软用户:</t>
        </r>
        <r>
          <rPr>
            <sz val="9"/>
            <rFont val="宋体"/>
            <charset val="134"/>
          </rPr>
          <t xml:space="preserve">
当代码6+7的人数要大于中部地区时请核实</t>
        </r>
      </text>
    </comment>
    <comment ref="AQ27" authorId="1">
      <text>
        <r>
          <rPr>
            <b/>
            <sz val="9"/>
            <rFont val="宋体"/>
            <charset val="134"/>
          </rPr>
          <t>微软用户:</t>
        </r>
        <r>
          <rPr>
            <sz val="9"/>
            <rFont val="宋体"/>
            <charset val="134"/>
          </rPr>
          <t xml:space="preserve">
当代码6+7的人数要大于中部地区时请核实</t>
        </r>
      </text>
    </comment>
    <comment ref="AR27" authorId="1">
      <text>
        <r>
          <rPr>
            <b/>
            <sz val="9"/>
            <rFont val="宋体"/>
            <charset val="134"/>
          </rPr>
          <t>微软用户:</t>
        </r>
        <r>
          <rPr>
            <sz val="9"/>
            <rFont val="宋体"/>
            <charset val="134"/>
          </rPr>
          <t xml:space="preserve">
当代码6+7的人数要大于中部地区时请核实</t>
        </r>
      </text>
    </comment>
    <comment ref="AS27" authorId="1">
      <text>
        <r>
          <rPr>
            <b/>
            <sz val="9"/>
            <rFont val="宋体"/>
            <charset val="134"/>
          </rPr>
          <t>微软用户:</t>
        </r>
        <r>
          <rPr>
            <sz val="9"/>
            <rFont val="宋体"/>
            <charset val="134"/>
          </rPr>
          <t xml:space="preserve">
当代码6+7的人数要大于中部地区时请核实</t>
        </r>
      </text>
    </comment>
    <comment ref="AT27" authorId="1">
      <text>
        <r>
          <rPr>
            <b/>
            <sz val="9"/>
            <rFont val="宋体"/>
            <charset val="134"/>
          </rPr>
          <t>微软用户:</t>
        </r>
        <r>
          <rPr>
            <sz val="9"/>
            <rFont val="宋体"/>
            <charset val="134"/>
          </rPr>
          <t xml:space="preserve">
当代码6+7的人数要大于中部地区时请核实</t>
        </r>
      </text>
    </comment>
    <comment ref="AU27" authorId="1">
      <text>
        <r>
          <rPr>
            <b/>
            <sz val="9"/>
            <rFont val="宋体"/>
            <charset val="134"/>
          </rPr>
          <t>微软用户:</t>
        </r>
        <r>
          <rPr>
            <sz val="9"/>
            <rFont val="宋体"/>
            <charset val="134"/>
          </rPr>
          <t xml:space="preserve">
当代码6+7的人数要大于中部地区时请核实</t>
        </r>
      </text>
    </comment>
    <comment ref="AV27" authorId="1">
      <text>
        <r>
          <rPr>
            <b/>
            <sz val="9"/>
            <rFont val="宋体"/>
            <charset val="134"/>
          </rPr>
          <t>微软用户:</t>
        </r>
        <r>
          <rPr>
            <sz val="9"/>
            <rFont val="宋体"/>
            <charset val="134"/>
          </rPr>
          <t xml:space="preserve">
当代码6+7的人数要大于中部地区时请核实</t>
        </r>
      </text>
    </comment>
    <comment ref="I28"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F29" authorId="2">
      <text>
        <r>
          <rPr>
            <b/>
            <sz val="9"/>
            <rFont val="宋体"/>
            <charset val="134"/>
          </rPr>
          <t>XiTongPan:</t>
        </r>
        <r>
          <rPr>
            <sz val="9"/>
            <rFont val="宋体"/>
            <charset val="134"/>
          </rPr>
          <t xml:space="preserve">
</t>
        </r>
        <r>
          <rPr>
            <b/>
            <sz val="10"/>
            <color indexed="10"/>
            <rFont val="宋体"/>
            <charset val="134"/>
          </rPr>
          <t>当代码20的值小于代码24+25时，请修改！</t>
        </r>
      </text>
    </comment>
    <comment ref="I29" authorId="0">
      <text>
        <r>
          <rPr>
            <b/>
            <sz val="9"/>
            <color indexed="10"/>
            <rFont val="宋体"/>
            <charset val="134"/>
          </rPr>
          <t>admin:</t>
        </r>
        <r>
          <rPr>
            <sz val="9"/>
            <rFont val="宋体"/>
            <charset val="134"/>
          </rPr>
          <t xml:space="preserve">
</t>
        </r>
        <r>
          <rPr>
            <sz val="9"/>
            <color indexed="9"/>
            <rFont val="宋体"/>
            <charset val="134"/>
          </rPr>
          <t>当增幅大于</t>
        </r>
        <r>
          <rPr>
            <b/>
            <sz val="9"/>
            <color indexed="14"/>
            <rFont val="宋体"/>
            <charset val="134"/>
          </rPr>
          <t>7</t>
        </r>
        <r>
          <rPr>
            <sz val="9"/>
            <color indexed="9"/>
            <rFont val="宋体"/>
            <charset val="134"/>
          </rPr>
          <t>或小于</t>
        </r>
        <r>
          <rPr>
            <b/>
            <sz val="9"/>
            <color indexed="14"/>
            <rFont val="宋体"/>
            <charset val="134"/>
          </rPr>
          <t>-3</t>
        </r>
        <r>
          <rPr>
            <sz val="9"/>
            <color indexed="9"/>
            <rFont val="宋体"/>
            <charset val="134"/>
          </rPr>
          <t>时，请核实并写文字说明一同上报！</t>
        </r>
      </text>
    </comment>
    <comment ref="F35" authorId="0">
      <text>
        <r>
          <rPr>
            <b/>
            <sz val="9"/>
            <color indexed="10"/>
            <rFont val="宋体"/>
            <charset val="134"/>
          </rPr>
          <t>admin:</t>
        </r>
        <r>
          <rPr>
            <sz val="9"/>
            <rFont val="宋体"/>
            <charset val="134"/>
          </rPr>
          <t xml:space="preserve">
</t>
        </r>
        <r>
          <rPr>
            <sz val="9"/>
            <color indexed="9"/>
            <rFont val="宋体"/>
            <charset val="134"/>
          </rPr>
          <t>当代码</t>
        </r>
        <r>
          <rPr>
            <b/>
            <sz val="9"/>
            <color indexed="10"/>
            <rFont val="宋体"/>
            <charset val="134"/>
          </rPr>
          <t>24</t>
        </r>
        <r>
          <rPr>
            <sz val="9"/>
            <color indexed="9"/>
            <rFont val="宋体"/>
            <charset val="134"/>
          </rPr>
          <t>的人数大于</t>
        </r>
        <r>
          <rPr>
            <b/>
            <sz val="9"/>
            <color indexed="10"/>
            <rFont val="宋体"/>
            <charset val="134"/>
          </rPr>
          <t>20</t>
        </r>
        <r>
          <rPr>
            <sz val="9"/>
            <color indexed="9"/>
            <rFont val="宋体"/>
            <charset val="134"/>
          </rPr>
          <t>的人数时，请核实修正相关数据！</t>
        </r>
      </text>
    </comment>
    <comment ref="J37" authorId="1">
      <text>
        <r>
          <rPr>
            <b/>
            <sz val="9"/>
            <rFont val="宋体"/>
            <charset val="134"/>
          </rPr>
          <t>微软用户:</t>
        </r>
        <r>
          <rPr>
            <sz val="9"/>
            <rFont val="宋体"/>
            <charset val="134"/>
          </rPr>
          <t xml:space="preserve">
当代码28小于29+30的数据请核实</t>
        </r>
      </text>
    </comment>
    <comment ref="K37" authorId="1">
      <text>
        <r>
          <rPr>
            <b/>
            <sz val="9"/>
            <rFont val="宋体"/>
            <charset val="134"/>
          </rPr>
          <t>微软用户:</t>
        </r>
        <r>
          <rPr>
            <sz val="9"/>
            <rFont val="宋体"/>
            <charset val="134"/>
          </rPr>
          <t xml:space="preserve">
当代码28小于29+30的数据请核实</t>
        </r>
      </text>
    </comment>
    <comment ref="L37" authorId="1">
      <text>
        <r>
          <rPr>
            <b/>
            <sz val="9"/>
            <rFont val="宋体"/>
            <charset val="134"/>
          </rPr>
          <t>微软用户:</t>
        </r>
        <r>
          <rPr>
            <sz val="9"/>
            <rFont val="宋体"/>
            <charset val="134"/>
          </rPr>
          <t xml:space="preserve">
当代码28小于29+30的数据请核实</t>
        </r>
      </text>
    </comment>
    <comment ref="M37" authorId="1">
      <text>
        <r>
          <rPr>
            <b/>
            <sz val="9"/>
            <rFont val="宋体"/>
            <charset val="134"/>
          </rPr>
          <t>微软用户:</t>
        </r>
        <r>
          <rPr>
            <sz val="9"/>
            <rFont val="宋体"/>
            <charset val="134"/>
          </rPr>
          <t xml:space="preserve">
当代码28小于29+30的数据请核实</t>
        </r>
      </text>
    </comment>
    <comment ref="N37" authorId="1">
      <text>
        <r>
          <rPr>
            <b/>
            <sz val="9"/>
            <rFont val="宋体"/>
            <charset val="134"/>
          </rPr>
          <t>微软用户:</t>
        </r>
        <r>
          <rPr>
            <sz val="9"/>
            <rFont val="宋体"/>
            <charset val="134"/>
          </rPr>
          <t xml:space="preserve">
当代码28小于29+30的数据请核实</t>
        </r>
      </text>
    </comment>
    <comment ref="O37" authorId="1">
      <text>
        <r>
          <rPr>
            <b/>
            <sz val="9"/>
            <rFont val="宋体"/>
            <charset val="134"/>
          </rPr>
          <t>微软用户:</t>
        </r>
        <r>
          <rPr>
            <sz val="9"/>
            <rFont val="宋体"/>
            <charset val="134"/>
          </rPr>
          <t xml:space="preserve">
当代码28小于29+30的数据请核实</t>
        </r>
      </text>
    </comment>
    <comment ref="P37" authorId="1">
      <text>
        <r>
          <rPr>
            <b/>
            <sz val="9"/>
            <rFont val="宋体"/>
            <charset val="134"/>
          </rPr>
          <t>微软用户:</t>
        </r>
        <r>
          <rPr>
            <sz val="9"/>
            <rFont val="宋体"/>
            <charset val="134"/>
          </rPr>
          <t xml:space="preserve">
当代码28小于29+30的数据请核实</t>
        </r>
      </text>
    </comment>
    <comment ref="Q37" authorId="1">
      <text>
        <r>
          <rPr>
            <b/>
            <sz val="9"/>
            <rFont val="宋体"/>
            <charset val="134"/>
          </rPr>
          <t>微软用户:</t>
        </r>
        <r>
          <rPr>
            <sz val="9"/>
            <rFont val="宋体"/>
            <charset val="134"/>
          </rPr>
          <t xml:space="preserve">
当代码28小于29+30的数据请核实</t>
        </r>
      </text>
    </comment>
    <comment ref="R37" authorId="1">
      <text>
        <r>
          <rPr>
            <b/>
            <sz val="9"/>
            <rFont val="宋体"/>
            <charset val="134"/>
          </rPr>
          <t>微软用户:</t>
        </r>
        <r>
          <rPr>
            <sz val="9"/>
            <rFont val="宋体"/>
            <charset val="134"/>
          </rPr>
          <t xml:space="preserve">
当代码28小于29+30的数据请核实</t>
        </r>
      </text>
    </comment>
    <comment ref="S37" authorId="1">
      <text>
        <r>
          <rPr>
            <b/>
            <sz val="9"/>
            <rFont val="宋体"/>
            <charset val="134"/>
          </rPr>
          <t>微软用户:</t>
        </r>
        <r>
          <rPr>
            <sz val="9"/>
            <rFont val="宋体"/>
            <charset val="134"/>
          </rPr>
          <t xml:space="preserve">
当代码28小于29+30的数据请核实</t>
        </r>
      </text>
    </comment>
    <comment ref="T37" authorId="1">
      <text>
        <r>
          <rPr>
            <b/>
            <sz val="9"/>
            <rFont val="宋体"/>
            <charset val="134"/>
          </rPr>
          <t>微软用户:</t>
        </r>
        <r>
          <rPr>
            <sz val="9"/>
            <rFont val="宋体"/>
            <charset val="134"/>
          </rPr>
          <t xml:space="preserve">
当代码28小于29+30的数据请核实</t>
        </r>
      </text>
    </comment>
    <comment ref="U37" authorId="1">
      <text>
        <r>
          <rPr>
            <b/>
            <sz val="9"/>
            <rFont val="宋体"/>
            <charset val="134"/>
          </rPr>
          <t>微软用户:</t>
        </r>
        <r>
          <rPr>
            <sz val="9"/>
            <rFont val="宋体"/>
            <charset val="134"/>
          </rPr>
          <t xml:space="preserve">
当代码28小于29+30的数据请核实</t>
        </r>
      </text>
    </comment>
    <comment ref="V37" authorId="1">
      <text>
        <r>
          <rPr>
            <b/>
            <sz val="9"/>
            <rFont val="宋体"/>
            <charset val="134"/>
          </rPr>
          <t>微软用户:</t>
        </r>
        <r>
          <rPr>
            <sz val="9"/>
            <rFont val="宋体"/>
            <charset val="134"/>
          </rPr>
          <t xml:space="preserve">
当代码28小于29+30的数据请核实</t>
        </r>
      </text>
    </comment>
    <comment ref="W37" authorId="1">
      <text>
        <r>
          <rPr>
            <b/>
            <sz val="9"/>
            <rFont val="宋体"/>
            <charset val="134"/>
          </rPr>
          <t>微软用户:</t>
        </r>
        <r>
          <rPr>
            <sz val="9"/>
            <rFont val="宋体"/>
            <charset val="134"/>
          </rPr>
          <t xml:space="preserve">
当代码28小于29+30的数据请核实</t>
        </r>
      </text>
    </comment>
    <comment ref="X37" authorId="1">
      <text>
        <r>
          <rPr>
            <b/>
            <sz val="9"/>
            <rFont val="宋体"/>
            <charset val="134"/>
          </rPr>
          <t>微软用户:</t>
        </r>
        <r>
          <rPr>
            <sz val="9"/>
            <rFont val="宋体"/>
            <charset val="134"/>
          </rPr>
          <t xml:space="preserve">
当代码28小于29+30的数据请核实</t>
        </r>
      </text>
    </comment>
    <comment ref="Y37" authorId="1">
      <text>
        <r>
          <rPr>
            <b/>
            <sz val="9"/>
            <rFont val="宋体"/>
            <charset val="134"/>
          </rPr>
          <t>微软用户:</t>
        </r>
        <r>
          <rPr>
            <sz val="9"/>
            <rFont val="宋体"/>
            <charset val="134"/>
          </rPr>
          <t xml:space="preserve">
当代码28小于29+30的数据请核实</t>
        </r>
      </text>
    </comment>
    <comment ref="Z37" authorId="1">
      <text>
        <r>
          <rPr>
            <b/>
            <sz val="9"/>
            <rFont val="宋体"/>
            <charset val="134"/>
          </rPr>
          <t>微软用户:</t>
        </r>
        <r>
          <rPr>
            <sz val="9"/>
            <rFont val="宋体"/>
            <charset val="134"/>
          </rPr>
          <t xml:space="preserve">
当代码28小于29+30的数据请核实</t>
        </r>
      </text>
    </comment>
    <comment ref="AA37" authorId="1">
      <text>
        <r>
          <rPr>
            <b/>
            <sz val="9"/>
            <rFont val="宋体"/>
            <charset val="134"/>
          </rPr>
          <t>微软用户:</t>
        </r>
        <r>
          <rPr>
            <sz val="9"/>
            <rFont val="宋体"/>
            <charset val="134"/>
          </rPr>
          <t xml:space="preserve">
当代码28小于29+30的数据请核实</t>
        </r>
      </text>
    </comment>
    <comment ref="AB37" authorId="1">
      <text>
        <r>
          <rPr>
            <b/>
            <sz val="9"/>
            <rFont val="宋体"/>
            <charset val="134"/>
          </rPr>
          <t>微软用户:</t>
        </r>
        <r>
          <rPr>
            <sz val="9"/>
            <rFont val="宋体"/>
            <charset val="134"/>
          </rPr>
          <t xml:space="preserve">
当代码28小于29+30的数据请核实</t>
        </r>
      </text>
    </comment>
    <comment ref="AC37" authorId="1">
      <text>
        <r>
          <rPr>
            <b/>
            <sz val="9"/>
            <rFont val="宋体"/>
            <charset val="134"/>
          </rPr>
          <t>微软用户:</t>
        </r>
        <r>
          <rPr>
            <sz val="9"/>
            <rFont val="宋体"/>
            <charset val="134"/>
          </rPr>
          <t xml:space="preserve">
当代码28小于29+30的数据请核实</t>
        </r>
      </text>
    </comment>
    <comment ref="AD37" authorId="1">
      <text>
        <r>
          <rPr>
            <b/>
            <sz val="9"/>
            <rFont val="宋体"/>
            <charset val="134"/>
          </rPr>
          <t>微软用户:</t>
        </r>
        <r>
          <rPr>
            <sz val="9"/>
            <rFont val="宋体"/>
            <charset val="134"/>
          </rPr>
          <t xml:space="preserve">
当代码28小于29+30的数据请核实</t>
        </r>
      </text>
    </comment>
    <comment ref="AE37" authorId="1">
      <text>
        <r>
          <rPr>
            <b/>
            <sz val="9"/>
            <rFont val="宋体"/>
            <charset val="134"/>
          </rPr>
          <t>微软用户:</t>
        </r>
        <r>
          <rPr>
            <sz val="9"/>
            <rFont val="宋体"/>
            <charset val="134"/>
          </rPr>
          <t xml:space="preserve">
当代码28小于29+30的数据请核实</t>
        </r>
      </text>
    </comment>
    <comment ref="AF37" authorId="1">
      <text>
        <r>
          <rPr>
            <b/>
            <sz val="9"/>
            <rFont val="宋体"/>
            <charset val="134"/>
          </rPr>
          <t>微软用户:</t>
        </r>
        <r>
          <rPr>
            <sz val="9"/>
            <rFont val="宋体"/>
            <charset val="134"/>
          </rPr>
          <t xml:space="preserve">
当代码28小于29+30的数据请核实</t>
        </r>
      </text>
    </comment>
    <comment ref="AG37" authorId="1">
      <text>
        <r>
          <rPr>
            <b/>
            <sz val="9"/>
            <rFont val="宋体"/>
            <charset val="134"/>
          </rPr>
          <t>微软用户:</t>
        </r>
        <r>
          <rPr>
            <sz val="9"/>
            <rFont val="宋体"/>
            <charset val="134"/>
          </rPr>
          <t xml:space="preserve">
当代码28小于29+30的数据请核实</t>
        </r>
      </text>
    </comment>
    <comment ref="AH37" authorId="1">
      <text>
        <r>
          <rPr>
            <b/>
            <sz val="9"/>
            <rFont val="宋体"/>
            <charset val="134"/>
          </rPr>
          <t>微软用户:</t>
        </r>
        <r>
          <rPr>
            <sz val="9"/>
            <rFont val="宋体"/>
            <charset val="134"/>
          </rPr>
          <t xml:space="preserve">
当代码28小于29+30的数据请核实</t>
        </r>
      </text>
    </comment>
    <comment ref="AI37" authorId="1">
      <text>
        <r>
          <rPr>
            <b/>
            <sz val="9"/>
            <rFont val="宋体"/>
            <charset val="134"/>
          </rPr>
          <t>微软用户:</t>
        </r>
        <r>
          <rPr>
            <sz val="9"/>
            <rFont val="宋体"/>
            <charset val="134"/>
          </rPr>
          <t xml:space="preserve">
当代码28小于29+30的数据请核实</t>
        </r>
      </text>
    </comment>
    <comment ref="AJ37" authorId="1">
      <text>
        <r>
          <rPr>
            <b/>
            <sz val="9"/>
            <rFont val="宋体"/>
            <charset val="134"/>
          </rPr>
          <t>微软用户:</t>
        </r>
        <r>
          <rPr>
            <sz val="9"/>
            <rFont val="宋体"/>
            <charset val="134"/>
          </rPr>
          <t xml:space="preserve">
当代码28小于29+30的数据请核实</t>
        </r>
      </text>
    </comment>
    <comment ref="AK37" authorId="1">
      <text>
        <r>
          <rPr>
            <b/>
            <sz val="9"/>
            <rFont val="宋体"/>
            <charset val="134"/>
          </rPr>
          <t>微软用户:</t>
        </r>
        <r>
          <rPr>
            <sz val="9"/>
            <rFont val="宋体"/>
            <charset val="134"/>
          </rPr>
          <t xml:space="preserve">
当代码28小于29+30的数据请核实</t>
        </r>
      </text>
    </comment>
    <comment ref="AL37" authorId="1">
      <text>
        <r>
          <rPr>
            <b/>
            <sz val="9"/>
            <rFont val="宋体"/>
            <charset val="134"/>
          </rPr>
          <t>微软用户:</t>
        </r>
        <r>
          <rPr>
            <sz val="9"/>
            <rFont val="宋体"/>
            <charset val="134"/>
          </rPr>
          <t xml:space="preserve">
当代码28小于29+30的数据请核实</t>
        </r>
      </text>
    </comment>
    <comment ref="AM37" authorId="1">
      <text>
        <r>
          <rPr>
            <b/>
            <sz val="9"/>
            <rFont val="宋体"/>
            <charset val="134"/>
          </rPr>
          <t>微软用户:</t>
        </r>
        <r>
          <rPr>
            <sz val="9"/>
            <rFont val="宋体"/>
            <charset val="134"/>
          </rPr>
          <t xml:space="preserve">
当代码28小于29+30的数据请核实</t>
        </r>
      </text>
    </comment>
    <comment ref="AN37" authorId="1">
      <text>
        <r>
          <rPr>
            <b/>
            <sz val="9"/>
            <rFont val="宋体"/>
            <charset val="134"/>
          </rPr>
          <t>微软用户:</t>
        </r>
        <r>
          <rPr>
            <sz val="9"/>
            <rFont val="宋体"/>
            <charset val="134"/>
          </rPr>
          <t xml:space="preserve">
当代码28小于29+30的数据请核实</t>
        </r>
      </text>
    </comment>
    <comment ref="AO37" authorId="1">
      <text>
        <r>
          <rPr>
            <b/>
            <sz val="9"/>
            <rFont val="宋体"/>
            <charset val="134"/>
          </rPr>
          <t>微软用户:</t>
        </r>
        <r>
          <rPr>
            <sz val="9"/>
            <rFont val="宋体"/>
            <charset val="134"/>
          </rPr>
          <t xml:space="preserve">
当代码28小于29+30的数据请核实</t>
        </r>
      </text>
    </comment>
    <comment ref="AP37" authorId="1">
      <text>
        <r>
          <rPr>
            <b/>
            <sz val="9"/>
            <rFont val="宋体"/>
            <charset val="134"/>
          </rPr>
          <t>微软用户:</t>
        </r>
        <r>
          <rPr>
            <sz val="9"/>
            <rFont val="宋体"/>
            <charset val="134"/>
          </rPr>
          <t xml:space="preserve">
当代码28小于29+30的数据请核实</t>
        </r>
      </text>
    </comment>
    <comment ref="AQ37" authorId="1">
      <text>
        <r>
          <rPr>
            <b/>
            <sz val="9"/>
            <rFont val="宋体"/>
            <charset val="134"/>
          </rPr>
          <t>微软用户:</t>
        </r>
        <r>
          <rPr>
            <sz val="9"/>
            <rFont val="宋体"/>
            <charset val="134"/>
          </rPr>
          <t xml:space="preserve">
当代码28小于29+30的数据请核实</t>
        </r>
      </text>
    </comment>
    <comment ref="AR37" authorId="1">
      <text>
        <r>
          <rPr>
            <b/>
            <sz val="9"/>
            <rFont val="宋体"/>
            <charset val="134"/>
          </rPr>
          <t>微软用户:</t>
        </r>
        <r>
          <rPr>
            <sz val="9"/>
            <rFont val="宋体"/>
            <charset val="134"/>
          </rPr>
          <t xml:space="preserve">
当代码28小于29+30的数据请核实</t>
        </r>
      </text>
    </comment>
    <comment ref="AS37" authorId="1">
      <text>
        <r>
          <rPr>
            <b/>
            <sz val="9"/>
            <rFont val="宋体"/>
            <charset val="134"/>
          </rPr>
          <t>微软用户:</t>
        </r>
        <r>
          <rPr>
            <sz val="9"/>
            <rFont val="宋体"/>
            <charset val="134"/>
          </rPr>
          <t xml:space="preserve">
当代码28小于29+30的数据请核实</t>
        </r>
      </text>
    </comment>
    <comment ref="AT37" authorId="1">
      <text>
        <r>
          <rPr>
            <b/>
            <sz val="9"/>
            <rFont val="宋体"/>
            <charset val="134"/>
          </rPr>
          <t>微软用户:</t>
        </r>
        <r>
          <rPr>
            <sz val="9"/>
            <rFont val="宋体"/>
            <charset val="134"/>
          </rPr>
          <t xml:space="preserve">
当代码28小于29+30的数据请核实</t>
        </r>
      </text>
    </comment>
    <comment ref="AU37" authorId="1">
      <text>
        <r>
          <rPr>
            <b/>
            <sz val="9"/>
            <rFont val="宋体"/>
            <charset val="134"/>
          </rPr>
          <t>微软用户:</t>
        </r>
        <r>
          <rPr>
            <sz val="9"/>
            <rFont val="宋体"/>
            <charset val="134"/>
          </rPr>
          <t xml:space="preserve">
当代码28小于29+30的数据请核实</t>
        </r>
      </text>
    </comment>
    <comment ref="AV37" authorId="1">
      <text>
        <r>
          <rPr>
            <b/>
            <sz val="9"/>
            <rFont val="宋体"/>
            <charset val="134"/>
          </rPr>
          <t>微软用户:</t>
        </r>
        <r>
          <rPr>
            <sz val="9"/>
            <rFont val="宋体"/>
            <charset val="134"/>
          </rPr>
          <t xml:space="preserve">
当代码28小于29+30的数据请核实</t>
        </r>
      </text>
    </comment>
  </commentList>
</comments>
</file>

<file path=xl/sharedStrings.xml><?xml version="1.0" encoding="utf-8"?>
<sst xmlns="http://schemas.openxmlformats.org/spreadsheetml/2006/main" count="1411" uniqueCount="559">
  <si>
    <t>劳动力季报程序使用说明及注意事项</t>
  </si>
  <si>
    <r>
      <rPr>
        <b/>
        <sz val="12"/>
        <color indexed="14"/>
        <rFont val="宋体"/>
        <charset val="134"/>
      </rPr>
      <t>1、</t>
    </r>
    <r>
      <rPr>
        <sz val="12"/>
        <color indexed="12"/>
        <rFont val="宋体"/>
        <charset val="134"/>
      </rPr>
      <t>打开程序报表后，首先点击有“</t>
    </r>
    <r>
      <rPr>
        <sz val="12"/>
        <color indexed="14"/>
        <rFont val="宋体"/>
        <charset val="134"/>
      </rPr>
      <t>填报单位</t>
    </r>
    <r>
      <rPr>
        <sz val="12"/>
        <color indexed="12"/>
        <rFont val="宋体"/>
        <charset val="134"/>
      </rPr>
      <t>”单元格上方的单元格，在此单元格输入本单位的</t>
    </r>
    <r>
      <rPr>
        <b/>
        <sz val="12"/>
        <color indexed="10"/>
        <rFont val="宋体"/>
        <charset val="134"/>
      </rPr>
      <t>“组织机构代码”</t>
    </r>
    <r>
      <rPr>
        <sz val="12"/>
        <color indexed="12"/>
        <rFont val="宋体"/>
        <charset val="134"/>
      </rPr>
      <t>，此时在其下面自动提取</t>
    </r>
    <r>
      <rPr>
        <b/>
        <sz val="12"/>
        <color indexed="8"/>
        <rFont val="宋体"/>
        <charset val="134"/>
      </rPr>
      <t>本单位名称</t>
    </r>
    <r>
      <rPr>
        <sz val="12"/>
        <color indexed="12"/>
        <rFont val="宋体"/>
        <charset val="134"/>
      </rPr>
      <t>、在“增幅”单元格右边列自动出现本单位所有要填报农村劳动力转移情况的村名（</t>
    </r>
    <r>
      <rPr>
        <b/>
        <sz val="12"/>
        <color indexed="14"/>
        <rFont val="宋体"/>
        <charset val="134"/>
      </rPr>
      <t>本单位的村级名称不需要手工录入</t>
    </r>
    <r>
      <rPr>
        <sz val="12"/>
        <color indexed="12"/>
        <rFont val="宋体"/>
        <charset val="134"/>
      </rPr>
      <t>）。此时再在</t>
    </r>
    <r>
      <rPr>
        <b/>
        <sz val="12"/>
        <color indexed="10"/>
        <rFont val="宋体"/>
        <charset val="134"/>
      </rPr>
      <t>表名称下面选报表年度季度（这一步必要选）</t>
    </r>
    <r>
      <rPr>
        <sz val="12"/>
        <color indexed="12"/>
        <rFont val="宋体"/>
        <charset val="134"/>
      </rPr>
      <t>，上年同期数列自动提取该单位上年相应季度的数值（本单位上年同期数不需要手工录入）。</t>
    </r>
  </si>
  <si>
    <r>
      <rPr>
        <b/>
        <sz val="12"/>
        <color indexed="14"/>
        <rFont val="宋体"/>
        <charset val="134"/>
      </rPr>
      <t>2</t>
    </r>
    <r>
      <rPr>
        <b/>
        <sz val="12"/>
        <color indexed="14"/>
        <rFont val="宋体"/>
        <charset val="134"/>
      </rPr>
      <t>、</t>
    </r>
    <r>
      <rPr>
        <sz val="12"/>
        <color indexed="12"/>
        <rFont val="宋体"/>
        <charset val="134"/>
      </rPr>
      <t>表格内部标</t>
    </r>
    <r>
      <rPr>
        <b/>
        <sz val="12"/>
        <color indexed="14"/>
        <rFont val="宋体"/>
        <charset val="134"/>
      </rPr>
      <t>有灰色的单元格是自动提取数据</t>
    </r>
    <r>
      <rPr>
        <sz val="12"/>
        <color indexed="12"/>
        <rFont val="宋体"/>
        <charset val="134"/>
      </rPr>
      <t>，禁止在其中手工录入数字。整个报表不允许手工录入数字的单元格是被禁止的，不能录入数字。需要录入的部分:</t>
    </r>
    <r>
      <rPr>
        <b/>
        <sz val="12"/>
        <color indexed="10"/>
        <rFont val="宋体"/>
        <charset val="134"/>
      </rPr>
      <t>a</t>
    </r>
    <r>
      <rPr>
        <sz val="12"/>
        <color indexed="12"/>
        <rFont val="宋体"/>
        <charset val="134"/>
      </rPr>
      <t>.只是村级中除灰色部分，乡镇级汇总是自动生成。</t>
    </r>
    <r>
      <rPr>
        <b/>
        <sz val="12"/>
        <color indexed="10"/>
        <rFont val="宋体"/>
        <charset val="134"/>
      </rPr>
      <t>b</t>
    </r>
    <r>
      <rPr>
        <sz val="12"/>
        <color indexed="12"/>
        <rFont val="宋体"/>
        <charset val="134"/>
      </rPr>
      <t>.</t>
    </r>
    <r>
      <rPr>
        <b/>
        <sz val="12"/>
        <color indexed="14"/>
        <rFont val="宋体"/>
        <charset val="134"/>
      </rPr>
      <t>镇办上年同期数</t>
    </r>
    <r>
      <rPr>
        <sz val="12"/>
        <color indexed="12"/>
        <rFont val="宋体"/>
        <charset val="134"/>
      </rPr>
      <t>以统计局反馈数为准，是不需要录入的。</t>
    </r>
  </si>
  <si>
    <r>
      <rPr>
        <b/>
        <sz val="12"/>
        <color indexed="14"/>
        <rFont val="宋体"/>
        <charset val="134"/>
      </rPr>
      <t>3</t>
    </r>
    <r>
      <rPr>
        <b/>
        <sz val="12"/>
        <color indexed="14"/>
        <rFont val="宋体"/>
        <charset val="134"/>
      </rPr>
      <t>、</t>
    </r>
    <r>
      <rPr>
        <sz val="12"/>
        <color indexed="12"/>
        <rFont val="宋体"/>
        <charset val="134"/>
      </rPr>
      <t>报表中单元格右上方有</t>
    </r>
    <r>
      <rPr>
        <b/>
        <sz val="12"/>
        <color indexed="10"/>
        <rFont val="宋体"/>
        <charset val="134"/>
      </rPr>
      <t>红色小三角形</t>
    </r>
    <r>
      <rPr>
        <sz val="12"/>
        <color indexed="12"/>
        <rFont val="宋体"/>
        <charset val="134"/>
      </rPr>
      <t>的，是对本单元格的使用或逻辑审核条件说明（当鼠标指向时就会出现一小窗口）。当某一单元格出现“</t>
    </r>
    <r>
      <rPr>
        <b/>
        <sz val="12"/>
        <color indexed="10"/>
        <rFont val="宋体"/>
        <charset val="134"/>
      </rPr>
      <t>黄色</t>
    </r>
    <r>
      <rPr>
        <sz val="12"/>
        <color indexed="12"/>
        <rFont val="宋体"/>
        <charset val="134"/>
      </rPr>
      <t>”或其它颜色图案时，请将鼠标指向该表格，认真阅读提示说明，并按相应说明做相应处理（</t>
    </r>
    <r>
      <rPr>
        <b/>
        <sz val="12"/>
        <color indexed="10"/>
        <rFont val="宋体"/>
        <charset val="134"/>
      </rPr>
      <t>黄色的是必须修改的</t>
    </r>
    <r>
      <rPr>
        <sz val="12"/>
        <color indexed="12"/>
        <rFont val="宋体"/>
        <charset val="134"/>
      </rPr>
      <t>）,对出现</t>
    </r>
    <r>
      <rPr>
        <b/>
        <sz val="12"/>
        <color indexed="14"/>
        <rFont val="宋体"/>
        <charset val="134"/>
      </rPr>
      <t>粉红色格的</t>
    </r>
    <r>
      <rPr>
        <sz val="12"/>
        <color indexed="12"/>
        <rFont val="宋体"/>
        <charset val="134"/>
      </rPr>
      <t>是需要写说明的，请务必上报说明。</t>
    </r>
  </si>
  <si>
    <r>
      <rPr>
        <b/>
        <sz val="12"/>
        <color indexed="14"/>
        <rFont val="宋体"/>
        <charset val="134"/>
      </rPr>
      <t>4、</t>
    </r>
    <r>
      <rPr>
        <sz val="12"/>
        <color indexed="12"/>
        <rFont val="宋体"/>
        <charset val="134"/>
      </rPr>
      <t>劳动力报表中计量单位都是人数，坚决杜绝小数的出现（有人虽然利用四舍五入进行取整，但小数并没有消去）。</t>
    </r>
  </si>
  <si>
    <r>
      <rPr>
        <b/>
        <sz val="12"/>
        <color indexed="14"/>
        <rFont val="宋体"/>
        <charset val="134"/>
      </rPr>
      <t>5</t>
    </r>
    <r>
      <rPr>
        <b/>
        <sz val="12"/>
        <color indexed="14"/>
        <rFont val="宋体"/>
        <charset val="134"/>
      </rPr>
      <t>、</t>
    </r>
    <r>
      <rPr>
        <sz val="12"/>
        <color indexed="12"/>
        <rFont val="宋体"/>
        <charset val="134"/>
      </rPr>
      <t>本报表程序不允许随意篡改，</t>
    </r>
    <r>
      <rPr>
        <b/>
        <sz val="12"/>
        <color indexed="14"/>
        <rFont val="宋体"/>
        <charset val="134"/>
      </rPr>
      <t>不允许直接粘贴数据单元格，避免造成错误的显示和不准确的数据。</t>
    </r>
    <r>
      <rPr>
        <sz val="12"/>
        <color indexed="12"/>
        <rFont val="宋体"/>
        <charset val="134"/>
      </rPr>
      <t>若要复制内容，请在粘贴时运用选择性－数值-确定粘贴。</t>
    </r>
  </si>
  <si>
    <r>
      <rPr>
        <b/>
        <sz val="12"/>
        <color indexed="14"/>
        <rFont val="宋体"/>
        <charset val="134"/>
      </rPr>
      <t>6、</t>
    </r>
    <r>
      <rPr>
        <sz val="12"/>
        <color indexed="12"/>
        <rFont val="宋体"/>
        <charset val="134"/>
      </rPr>
      <t>对村级单位较少的乡镇办，</t>
    </r>
    <r>
      <rPr>
        <b/>
        <sz val="12"/>
        <color indexed="20"/>
        <rFont val="宋体"/>
        <charset val="134"/>
      </rPr>
      <t>右边多出的列</t>
    </r>
    <r>
      <rPr>
        <sz val="12"/>
        <color indexed="12"/>
        <rFont val="宋体"/>
        <charset val="134"/>
      </rPr>
      <t>可使用鼠标选中多出的列，并指向显示有</t>
    </r>
    <r>
      <rPr>
        <b/>
        <sz val="12"/>
        <color indexed="20"/>
        <rFont val="宋体"/>
        <charset val="134"/>
      </rPr>
      <t>颜色的列号</t>
    </r>
    <r>
      <rPr>
        <sz val="12"/>
        <color indexed="12"/>
        <rFont val="宋体"/>
        <charset val="134"/>
      </rPr>
      <t>上，按右键弹出窗口选</t>
    </r>
    <r>
      <rPr>
        <b/>
        <sz val="12"/>
        <color indexed="14"/>
        <rFont val="宋体"/>
        <charset val="134"/>
      </rPr>
      <t>隐藏</t>
    </r>
    <r>
      <rPr>
        <sz val="12"/>
        <color indexed="12"/>
        <rFont val="宋体"/>
        <charset val="134"/>
      </rPr>
      <t>将多余列隐蔽。对列或行不适度的（宽度不够显示不正确数），请选中该行或列，慢慢移动鼠标，出现上下箭头标记时，按下左键拖至适当宽度即可。</t>
    </r>
  </si>
  <si>
    <r>
      <rPr>
        <b/>
        <sz val="12"/>
        <color indexed="14"/>
        <rFont val="宋体"/>
        <charset val="134"/>
      </rPr>
      <t>7</t>
    </r>
    <r>
      <rPr>
        <b/>
        <sz val="12"/>
        <color indexed="14"/>
        <rFont val="宋体"/>
        <charset val="134"/>
      </rPr>
      <t>、</t>
    </r>
    <r>
      <rPr>
        <sz val="12"/>
        <color indexed="12"/>
        <rFont val="宋体"/>
        <charset val="134"/>
      </rPr>
      <t>本报表纸质打印，默认情况下只打印本乡镇的汇总数，若需要打印含村级数，请点击“文件”菜单→选“页面设置”→再选“工作表”→找到“打印区域”，将其中G37的</t>
    </r>
    <r>
      <rPr>
        <b/>
        <sz val="12"/>
        <color indexed="10"/>
        <rFont val="宋体"/>
        <charset val="134"/>
      </rPr>
      <t>G</t>
    </r>
    <r>
      <rPr>
        <sz val="12"/>
        <color indexed="12"/>
        <rFont val="宋体"/>
        <charset val="134"/>
      </rPr>
      <t>改为本单位最后一个村所对应的</t>
    </r>
    <r>
      <rPr>
        <b/>
        <sz val="12"/>
        <color indexed="10"/>
        <rFont val="宋体"/>
        <charset val="134"/>
      </rPr>
      <t>列字母，</t>
    </r>
    <r>
      <rPr>
        <sz val="12"/>
        <color indexed="12"/>
        <rFont val="宋体"/>
        <charset val="134"/>
      </rPr>
      <t>然后点“</t>
    </r>
    <r>
      <rPr>
        <b/>
        <sz val="12"/>
        <color indexed="10"/>
        <rFont val="宋体"/>
        <charset val="134"/>
      </rPr>
      <t>确定</t>
    </r>
    <r>
      <rPr>
        <sz val="12"/>
        <color indexed="12"/>
        <rFont val="宋体"/>
        <charset val="134"/>
      </rPr>
      <t>”。这样可以打印本乡镇所有的村级数据。</t>
    </r>
  </si>
  <si>
    <r>
      <rPr>
        <b/>
        <sz val="12"/>
        <color indexed="14"/>
        <rFont val="宋体"/>
        <charset val="134"/>
      </rPr>
      <t>8</t>
    </r>
    <r>
      <rPr>
        <b/>
        <sz val="12"/>
        <color indexed="14"/>
        <rFont val="宋体"/>
        <charset val="134"/>
      </rPr>
      <t>、</t>
    </r>
    <r>
      <rPr>
        <sz val="12"/>
        <color indexed="12"/>
        <rFont val="宋体"/>
        <charset val="134"/>
      </rPr>
      <t>本报表程序适用于</t>
    </r>
    <r>
      <rPr>
        <sz val="12"/>
        <color indexed="12"/>
        <rFont val="宋体"/>
        <charset val="134"/>
      </rPr>
      <t>1、2、3季度，首先将该程序下载后，复制２次得到3个同样的文件，将这3个文件名称改成1、2、3季度对应名称，这样到了哪个季度就用那个文件，并在表名称下选择相应的季度</t>
    </r>
    <r>
      <rPr>
        <sz val="12"/>
        <color indexed="12"/>
        <rFont val="宋体"/>
        <charset val="134"/>
      </rPr>
      <t>。</t>
    </r>
  </si>
  <si>
    <t>农 村 劳 动 力 转 移 季 报</t>
  </si>
  <si>
    <t>注意：填报时要与2023年的年报数相互衔接。</t>
  </si>
  <si>
    <t>2024年1季度</t>
  </si>
  <si>
    <t>011315251</t>
  </si>
  <si>
    <t>←</t>
  </si>
  <si>
    <t>单位机构代码</t>
  </si>
  <si>
    <t xml:space="preserve"> 分村数据→ </t>
  </si>
  <si>
    <r>
      <rPr>
        <sz val="11"/>
        <rFont val="Times New Roman"/>
        <charset val="0"/>
      </rPr>
      <t xml:space="preserve"> </t>
    </r>
    <r>
      <rPr>
        <sz val="11"/>
        <rFont val="宋体"/>
        <charset val="134"/>
      </rPr>
      <t>指</t>
    </r>
    <r>
      <rPr>
        <sz val="11"/>
        <rFont val="Times New Roman"/>
        <charset val="0"/>
      </rPr>
      <t xml:space="preserve">   </t>
    </r>
    <r>
      <rPr>
        <sz val="11"/>
        <rFont val="宋体"/>
        <charset val="134"/>
      </rPr>
      <t>标</t>
    </r>
    <r>
      <rPr>
        <sz val="11"/>
        <rFont val="Times New Roman"/>
        <charset val="0"/>
      </rPr>
      <t xml:space="preserve">   </t>
    </r>
    <r>
      <rPr>
        <sz val="11"/>
        <rFont val="宋体"/>
        <charset val="134"/>
      </rPr>
      <t>名</t>
    </r>
    <r>
      <rPr>
        <sz val="11"/>
        <rFont val="Times New Roman"/>
        <charset val="0"/>
      </rPr>
      <t xml:space="preserve">  </t>
    </r>
    <r>
      <rPr>
        <sz val="11"/>
        <rFont val="宋体"/>
        <charset val="134"/>
      </rPr>
      <t>称</t>
    </r>
  </si>
  <si>
    <r>
      <rPr>
        <sz val="11"/>
        <rFont val="宋体"/>
        <charset val="134"/>
      </rPr>
      <t>代</t>
    </r>
    <r>
      <rPr>
        <sz val="11"/>
        <rFont val="宋体"/>
        <charset val="134"/>
      </rPr>
      <t>码</t>
    </r>
  </si>
  <si>
    <t>计量单位</t>
  </si>
  <si>
    <t>2023年报</t>
  </si>
  <si>
    <t>本季反馈</t>
  </si>
  <si>
    <r>
      <rPr>
        <sz val="11"/>
        <rFont val="宋体"/>
        <charset val="134"/>
      </rPr>
      <t>数</t>
    </r>
    <r>
      <rPr>
        <sz val="11"/>
        <rFont val="Times New Roman"/>
        <charset val="0"/>
      </rPr>
      <t xml:space="preserve"> </t>
    </r>
    <r>
      <rPr>
        <sz val="11"/>
        <rFont val="宋体"/>
        <charset val="134"/>
      </rPr>
      <t>量</t>
    </r>
  </si>
  <si>
    <t>上年同期数</t>
  </si>
  <si>
    <t>比同期增减数</t>
  </si>
  <si>
    <t>增幅%</t>
  </si>
  <si>
    <t>一、农村总人口</t>
  </si>
  <si>
    <t>人</t>
  </si>
  <si>
    <t>二、实际从业人员</t>
  </si>
  <si>
    <t xml:space="preserve"> （一）在本乡镇内从业人员</t>
  </si>
  <si>
    <t xml:space="preserve">   其中：从事二三产业人员</t>
  </si>
  <si>
    <t xml:space="preserve"> （二）外出从业人员</t>
  </si>
  <si>
    <t>外出从业按地域分</t>
  </si>
  <si>
    <t xml:space="preserve">       ①县内乡外</t>
  </si>
  <si>
    <t xml:space="preserve">       ②省内县外</t>
  </si>
  <si>
    <r>
      <rPr>
        <sz val="11"/>
        <rFont val="Times New Roman"/>
        <charset val="0"/>
      </rPr>
      <t xml:space="preserve">    </t>
    </r>
    <r>
      <rPr>
        <sz val="11"/>
        <rFont val="宋体"/>
        <charset val="134"/>
      </rPr>
      <t>其中：省内市（州）外</t>
    </r>
  </si>
  <si>
    <t xml:space="preserve">          #武汉</t>
  </si>
  <si>
    <t xml:space="preserve">       宜昌</t>
  </si>
  <si>
    <r>
      <rPr>
        <sz val="11"/>
        <rFont val="Times New Roman"/>
        <charset val="0"/>
      </rPr>
      <t xml:space="preserve">      </t>
    </r>
    <r>
      <rPr>
        <sz val="11"/>
        <rFont val="宋体"/>
        <charset val="134"/>
      </rPr>
      <t>　　</t>
    </r>
    <r>
      <rPr>
        <sz val="11"/>
        <rFont val="Times New Roman"/>
        <charset val="0"/>
      </rPr>
      <t xml:space="preserve"> </t>
    </r>
    <r>
      <rPr>
        <sz val="11"/>
        <rFont val="宋体"/>
        <charset val="134"/>
      </rPr>
      <t>襄阳</t>
    </r>
  </si>
  <si>
    <t xml:space="preserve">       ③省外</t>
  </si>
  <si>
    <r>
      <rPr>
        <sz val="11"/>
        <rFont val="Times New Roman"/>
        <charset val="0"/>
      </rPr>
      <t xml:space="preserve">       </t>
    </r>
    <r>
      <rPr>
        <sz val="11"/>
        <rFont val="宋体"/>
        <charset val="134"/>
      </rPr>
      <t>④港、澳、台及境外</t>
    </r>
  </si>
  <si>
    <r>
      <rPr>
        <b/>
        <sz val="11"/>
        <rFont val="Times New Roman"/>
        <charset val="0"/>
      </rPr>
      <t xml:space="preserve">   </t>
    </r>
    <r>
      <rPr>
        <b/>
        <sz val="11"/>
        <rFont val="宋体"/>
        <charset val="134"/>
      </rPr>
      <t>外出从业按地点分</t>
    </r>
  </si>
  <si>
    <t xml:space="preserve">    ①东部</t>
  </si>
  <si>
    <t xml:space="preserve">        #北京</t>
  </si>
  <si>
    <r>
      <rPr>
        <sz val="11"/>
        <rFont val="Times New Roman"/>
        <charset val="0"/>
      </rPr>
      <t xml:space="preserve">   </t>
    </r>
    <r>
      <rPr>
        <sz val="11"/>
        <rFont val="宋体"/>
        <charset val="134"/>
      </rPr>
      <t>　</t>
    </r>
    <r>
      <rPr>
        <sz val="11"/>
        <rFont val="Times New Roman"/>
        <charset val="0"/>
      </rPr>
      <t xml:space="preserve">   </t>
    </r>
    <r>
      <rPr>
        <sz val="11"/>
        <rFont val="宋体"/>
        <charset val="134"/>
      </rPr>
      <t>上海</t>
    </r>
  </si>
  <si>
    <t xml:space="preserve">     广东</t>
  </si>
  <si>
    <r>
      <rPr>
        <sz val="11"/>
        <rFont val="Times New Roman"/>
        <charset val="0"/>
      </rPr>
      <t xml:space="preserve">    </t>
    </r>
    <r>
      <rPr>
        <sz val="11"/>
        <rFont val="宋体"/>
        <charset val="134"/>
      </rPr>
      <t>　</t>
    </r>
    <r>
      <rPr>
        <sz val="11"/>
        <rFont val="Times New Roman"/>
        <charset val="0"/>
      </rPr>
      <t xml:space="preserve">  </t>
    </r>
    <r>
      <rPr>
        <sz val="11"/>
        <rFont val="宋体"/>
        <charset val="134"/>
      </rPr>
      <t>浙江</t>
    </r>
  </si>
  <si>
    <r>
      <rPr>
        <sz val="11"/>
        <rFont val="Times New Roman"/>
        <charset val="0"/>
      </rPr>
      <t xml:space="preserve">   </t>
    </r>
    <r>
      <rPr>
        <sz val="11"/>
        <rFont val="宋体"/>
        <charset val="134"/>
      </rPr>
      <t>　</t>
    </r>
    <r>
      <rPr>
        <sz val="11"/>
        <rFont val="Times New Roman"/>
        <charset val="0"/>
      </rPr>
      <t xml:space="preserve">   </t>
    </r>
    <r>
      <rPr>
        <sz val="11"/>
        <rFont val="宋体"/>
        <charset val="134"/>
      </rPr>
      <t>江苏</t>
    </r>
  </si>
  <si>
    <r>
      <rPr>
        <sz val="11"/>
        <rFont val="Times New Roman"/>
        <charset val="0"/>
      </rPr>
      <t xml:space="preserve">    </t>
    </r>
    <r>
      <rPr>
        <sz val="11"/>
        <rFont val="宋体"/>
        <charset val="134"/>
      </rPr>
      <t>②中部</t>
    </r>
  </si>
  <si>
    <t xml:space="preserve">  ③西部</t>
  </si>
  <si>
    <t xml:space="preserve">  ④东北地区</t>
  </si>
  <si>
    <r>
      <rPr>
        <b/>
        <sz val="11"/>
        <rFont val="Times New Roman"/>
        <charset val="0"/>
      </rPr>
      <t xml:space="preserve">   </t>
    </r>
    <r>
      <rPr>
        <b/>
        <sz val="11"/>
        <rFont val="宋体"/>
        <charset val="134"/>
      </rPr>
      <t>外出从业按形式分</t>
    </r>
  </si>
  <si>
    <r>
      <rPr>
        <sz val="11"/>
        <rFont val="Times New Roman"/>
        <charset val="0"/>
      </rPr>
      <t xml:space="preserve"> </t>
    </r>
    <r>
      <rPr>
        <sz val="11"/>
        <rFont val="宋体"/>
        <charset val="134"/>
      </rPr>
      <t>　</t>
    </r>
    <r>
      <rPr>
        <sz val="11"/>
        <rFont val="Times New Roman"/>
        <charset val="0"/>
      </rPr>
      <t xml:space="preserve">  1.</t>
    </r>
    <r>
      <rPr>
        <sz val="11"/>
        <rFont val="宋体"/>
        <charset val="134"/>
      </rPr>
      <t>自发</t>
    </r>
  </si>
  <si>
    <r>
      <rPr>
        <sz val="11"/>
        <rFont val="Times New Roman"/>
        <charset val="0"/>
      </rPr>
      <t xml:space="preserve">  </t>
    </r>
    <r>
      <rPr>
        <sz val="11"/>
        <rFont val="宋体"/>
        <charset val="134"/>
      </rPr>
      <t>　</t>
    </r>
    <r>
      <rPr>
        <sz val="11"/>
        <rFont val="Times New Roman"/>
        <charset val="0"/>
      </rPr>
      <t xml:space="preserve"> 2.</t>
    </r>
    <r>
      <rPr>
        <sz val="11"/>
        <rFont val="宋体"/>
        <charset val="134"/>
      </rPr>
      <t>政府组织</t>
    </r>
  </si>
  <si>
    <t xml:space="preserve">   3.中介组织介绍</t>
  </si>
  <si>
    <r>
      <rPr>
        <sz val="11"/>
        <rFont val="Times New Roman"/>
        <charset val="0"/>
      </rPr>
      <t xml:space="preserve">  </t>
    </r>
    <r>
      <rPr>
        <sz val="11"/>
        <rFont val="宋体"/>
        <charset val="134"/>
      </rPr>
      <t>　</t>
    </r>
    <r>
      <rPr>
        <sz val="11"/>
        <rFont val="Times New Roman"/>
        <charset val="0"/>
      </rPr>
      <t xml:space="preserve"> 4.</t>
    </r>
    <r>
      <rPr>
        <sz val="11"/>
        <rFont val="宋体"/>
        <charset val="134"/>
      </rPr>
      <t>企业招收</t>
    </r>
  </si>
  <si>
    <t xml:space="preserve"> 外出从业按行业分</t>
  </si>
  <si>
    <t xml:space="preserve">       ①第一产业</t>
  </si>
  <si>
    <t xml:space="preserve">       ②第二产业</t>
  </si>
  <si>
    <t xml:space="preserve">           #建筑业</t>
  </si>
  <si>
    <t xml:space="preserve">             制造业</t>
  </si>
  <si>
    <t xml:space="preserve">       ③第三产业</t>
  </si>
  <si>
    <t>（三）外出返乡人员</t>
  </si>
  <si>
    <t>返乡原因：1、企业关停或裁员</t>
  </si>
  <si>
    <t xml:space="preserve">         2、找不到工作</t>
  </si>
  <si>
    <t xml:space="preserve">         3、工资水平低</t>
  </si>
  <si>
    <t xml:space="preserve">         4、其它原因</t>
  </si>
  <si>
    <t>返乡人员再就业情况</t>
  </si>
  <si>
    <t>36a</t>
  </si>
  <si>
    <t xml:space="preserve">         1、本地务农</t>
  </si>
  <si>
    <t>2、在本地从事第二、三产业</t>
  </si>
  <si>
    <t>单位负责人：</t>
  </si>
  <si>
    <t>填表人:</t>
  </si>
  <si>
    <r>
      <rPr>
        <sz val="10.5"/>
        <rFont val="宋体"/>
        <charset val="134"/>
      </rPr>
      <t xml:space="preserve">填报日期：     </t>
    </r>
    <r>
      <rPr>
        <sz val="10.5"/>
        <rFont val="宋体"/>
        <charset val="134"/>
      </rPr>
      <t xml:space="preserve">年 </t>
    </r>
    <r>
      <rPr>
        <sz val="10.5"/>
        <rFont val="宋体"/>
        <charset val="134"/>
      </rPr>
      <t xml:space="preserve">   </t>
    </r>
    <r>
      <rPr>
        <sz val="10.5"/>
        <rFont val="宋体"/>
        <charset val="134"/>
      </rPr>
      <t>月</t>
    </r>
    <r>
      <rPr>
        <sz val="10.5"/>
        <rFont val="宋体"/>
        <charset val="134"/>
      </rPr>
      <t xml:space="preserve">  </t>
    </r>
    <r>
      <rPr>
        <sz val="10.5"/>
        <rFont val="宋体"/>
        <charset val="134"/>
      </rPr>
      <t xml:space="preserve"> 日</t>
    </r>
  </si>
  <si>
    <t xml:space="preserve">注：1、除1、2、3、4指标为时点数，其他指标为报告期累计数。
2.平衡关系：1＞2，2＞3，3＞4，2＞5，5=6+7+12+13=23+24+25+26=27+28+31 </t>
  </si>
  <si>
    <t>报送时间：3月30日前、6月30日前、9月30日前，四季度免报。</t>
  </si>
  <si>
    <t>1-2</t>
  </si>
  <si>
    <t>大于0</t>
  </si>
  <si>
    <t>平衡关系</t>
  </si>
  <si>
    <t>2-3</t>
  </si>
  <si>
    <t>3-4</t>
  </si>
  <si>
    <t>2-5</t>
  </si>
  <si>
    <t>7-8</t>
  </si>
  <si>
    <t>7-9-10-11</t>
  </si>
  <si>
    <t>8-9-10-11</t>
  </si>
  <si>
    <t>大于等于0</t>
  </si>
  <si>
    <t>5-6-7-12</t>
  </si>
  <si>
    <r>
      <rPr>
        <sz val="8"/>
        <rFont val="宋体"/>
        <charset val="134"/>
      </rPr>
      <t>2</t>
    </r>
    <r>
      <rPr>
        <sz val="8"/>
        <rFont val="宋体"/>
        <charset val="134"/>
      </rPr>
      <t>0-6-7</t>
    </r>
  </si>
  <si>
    <t>28-29-30</t>
  </si>
  <si>
    <t>32-36a</t>
  </si>
  <si>
    <t>14-15-16-17-18-19</t>
  </si>
  <si>
    <t>5-6-7-12-13</t>
  </si>
  <si>
    <t>等于0</t>
  </si>
  <si>
    <t>5-14-20-21-22-13</t>
  </si>
  <si>
    <t>5-23-24-25-26</t>
  </si>
  <si>
    <t>5-27-28-31</t>
  </si>
  <si>
    <t>32-33-34-35-36</t>
  </si>
  <si>
    <t>2024年2季度</t>
  </si>
  <si>
    <t>2024年3季度</t>
  </si>
  <si>
    <t>0</t>
  </si>
  <si>
    <t>填报单位:</t>
  </si>
  <si>
    <t>011314590</t>
  </si>
  <si>
    <t>填报单位:广水市统计局</t>
  </si>
  <si>
    <t>应山办事处</t>
  </si>
  <si>
    <t>十里办事处</t>
  </si>
  <si>
    <t>广水办事处</t>
  </si>
  <si>
    <t>城郊办事处</t>
  </si>
  <si>
    <t>武胜关镇</t>
  </si>
  <si>
    <t>杨寨镇</t>
  </si>
  <si>
    <t>陈巷镇</t>
  </si>
  <si>
    <t>长岭镇</t>
  </si>
  <si>
    <t>马坪镇</t>
  </si>
  <si>
    <t>关庙镇</t>
  </si>
  <si>
    <t>余店镇</t>
  </si>
  <si>
    <t>吴店镇</t>
  </si>
  <si>
    <t>郝店镇</t>
  </si>
  <si>
    <t>蔡河镇</t>
  </si>
  <si>
    <t>李店镇</t>
  </si>
  <si>
    <t>太平镇</t>
  </si>
  <si>
    <t>骆店镇</t>
  </si>
  <si>
    <t>工业基地</t>
  </si>
  <si>
    <t>国营场</t>
  </si>
  <si>
    <t>三潭风景区</t>
  </si>
  <si>
    <t>中华山林场</t>
  </si>
  <si>
    <t>011315331</t>
  </si>
  <si>
    <t>填报单位:应山办事处</t>
  </si>
  <si>
    <t>许家井</t>
  </si>
  <si>
    <t>双桥</t>
  </si>
  <si>
    <t>南关</t>
  </si>
  <si>
    <t>北关</t>
  </si>
  <si>
    <t>三里河</t>
  </si>
  <si>
    <t>前河</t>
  </si>
  <si>
    <t>红石坡</t>
  </si>
  <si>
    <t>三里塘</t>
  </si>
  <si>
    <t>八一村</t>
  </si>
  <si>
    <t>九龙河</t>
  </si>
  <si>
    <t>黑虎冲</t>
  </si>
  <si>
    <t>胜利街</t>
  </si>
  <si>
    <t>北正街</t>
  </si>
  <si>
    <t>理学街</t>
  </si>
  <si>
    <t>曹塘角</t>
  </si>
  <si>
    <t>东关</t>
  </si>
  <si>
    <t>011315294</t>
  </si>
  <si>
    <t>填报单位:十里办事处</t>
  </si>
  <si>
    <t>十里</t>
  </si>
  <si>
    <t>清水桥</t>
  </si>
  <si>
    <t>马都司</t>
  </si>
  <si>
    <t>马寨</t>
  </si>
  <si>
    <t>三合</t>
  </si>
  <si>
    <t>双塘</t>
  </si>
  <si>
    <t>望夫楼</t>
  </si>
  <si>
    <t>灵台山</t>
  </si>
  <si>
    <t>墩塘</t>
  </si>
  <si>
    <t>林坡</t>
  </si>
  <si>
    <t>朝阳</t>
  </si>
  <si>
    <t>朱店</t>
  </si>
  <si>
    <t>红石塘</t>
  </si>
  <si>
    <t>双畈</t>
  </si>
  <si>
    <t>千户冲</t>
  </si>
  <si>
    <t>殷家新屋</t>
  </si>
  <si>
    <t>仙人洞</t>
  </si>
  <si>
    <t>同心店</t>
  </si>
  <si>
    <t>王家棚</t>
  </si>
  <si>
    <t>天竹河</t>
  </si>
  <si>
    <t>杨家岗</t>
  </si>
  <si>
    <t>谭家河</t>
  </si>
  <si>
    <t>七里</t>
  </si>
  <si>
    <t>虎山</t>
  </si>
  <si>
    <t>向荣</t>
  </si>
  <si>
    <t>观音</t>
  </si>
  <si>
    <t>新华</t>
  </si>
  <si>
    <t>宝林寺</t>
  </si>
  <si>
    <t>九联</t>
  </si>
  <si>
    <t>快活岭</t>
  </si>
  <si>
    <t>011315315</t>
  </si>
  <si>
    <t>填报单位:广水办事处</t>
  </si>
  <si>
    <t>土门</t>
  </si>
  <si>
    <t>流沙冲</t>
  </si>
  <si>
    <t>铁板桥</t>
  </si>
  <si>
    <t>南站</t>
  </si>
  <si>
    <t>南山</t>
  </si>
  <si>
    <t>驼子</t>
  </si>
  <si>
    <t>陡坡</t>
  </si>
  <si>
    <t>竹林</t>
  </si>
  <si>
    <t>松林</t>
  </si>
  <si>
    <t>双岗</t>
  </si>
  <si>
    <t>芦兴</t>
  </si>
  <si>
    <t>马鞍</t>
  </si>
  <si>
    <t>西河</t>
  </si>
  <si>
    <t>解放</t>
  </si>
  <si>
    <t>工新</t>
  </si>
  <si>
    <t>车站</t>
  </si>
  <si>
    <t>北湖</t>
  </si>
  <si>
    <t>九皇</t>
  </si>
  <si>
    <t>中山</t>
  </si>
  <si>
    <t>强力</t>
  </si>
  <si>
    <t>武元</t>
  </si>
  <si>
    <t>011315518</t>
  </si>
  <si>
    <t>填报单位:城郊办事处</t>
  </si>
  <si>
    <t>富康</t>
  </si>
  <si>
    <t>吴家榨</t>
  </si>
  <si>
    <t>水寨</t>
  </si>
  <si>
    <t xml:space="preserve">胡家桥        </t>
  </si>
  <si>
    <t>三星</t>
  </si>
  <si>
    <t>城西</t>
  </si>
  <si>
    <t>跑马场</t>
  </si>
  <si>
    <t>油炸桥</t>
  </si>
  <si>
    <t>八里岔</t>
  </si>
  <si>
    <t>银河</t>
  </si>
  <si>
    <t>陈湖</t>
  </si>
  <si>
    <t>石桥</t>
  </si>
  <si>
    <t>星河</t>
  </si>
  <si>
    <t>韩家堰</t>
  </si>
  <si>
    <t>长辛</t>
  </si>
  <si>
    <t>杨河</t>
  </si>
  <si>
    <t>马蹄桥</t>
  </si>
  <si>
    <t>板子桥</t>
  </si>
  <si>
    <t>011314275</t>
  </si>
  <si>
    <t>填报单位:武胜关镇</t>
  </si>
  <si>
    <t>武阳</t>
  </si>
  <si>
    <t>杨家河</t>
  </si>
  <si>
    <t>孝子店</t>
  </si>
  <si>
    <t>金鸡河</t>
  </si>
  <si>
    <t>青山</t>
  </si>
  <si>
    <t>芦花湾</t>
  </si>
  <si>
    <t>碾子湾</t>
  </si>
  <si>
    <t>水果庙</t>
  </si>
  <si>
    <t>南新</t>
  </si>
  <si>
    <t>梅家湾</t>
  </si>
  <si>
    <t>铺冲</t>
  </si>
  <si>
    <t>陈家湾</t>
  </si>
  <si>
    <t>杨林沟</t>
  </si>
  <si>
    <t>易柳</t>
  </si>
  <si>
    <t>桃园</t>
  </si>
  <si>
    <t>腊水河</t>
  </si>
  <si>
    <t>楼子冲</t>
  </si>
  <si>
    <t>培龙</t>
  </si>
  <si>
    <t>姚庙</t>
  </si>
  <si>
    <t>官屋湾</t>
  </si>
  <si>
    <t>新岗</t>
  </si>
  <si>
    <t>乐山</t>
  </si>
  <si>
    <t>泉水</t>
  </si>
  <si>
    <t>冷棚</t>
  </si>
  <si>
    <t>新屋</t>
  </si>
  <si>
    <t>黄岗</t>
  </si>
  <si>
    <t>胡家湾</t>
  </si>
  <si>
    <t>011315438</t>
  </si>
  <si>
    <t>填报单位:杨寨镇</t>
  </si>
  <si>
    <t>金鼎社区</t>
  </si>
  <si>
    <t>方店村</t>
  </si>
  <si>
    <t>杨榨村</t>
  </si>
  <si>
    <t>刘畈村</t>
  </si>
  <si>
    <t>杨田村</t>
  </si>
  <si>
    <t>杨寨村</t>
  </si>
  <si>
    <t>余店村</t>
  </si>
  <si>
    <t>高山村</t>
  </si>
  <si>
    <t>陈家河村</t>
  </si>
  <si>
    <t>代畈村</t>
  </si>
  <si>
    <t>朱新街</t>
  </si>
  <si>
    <t>同新村</t>
  </si>
  <si>
    <t>郭店村</t>
  </si>
  <si>
    <t>左榨村</t>
  </si>
  <si>
    <t>西湾村</t>
  </si>
  <si>
    <t>东红村</t>
  </si>
  <si>
    <t>东周村</t>
  </si>
  <si>
    <t>邓店村</t>
  </si>
  <si>
    <t>京桥村</t>
  </si>
  <si>
    <t>丁湾村</t>
  </si>
  <si>
    <t>仁寨村</t>
  </si>
  <si>
    <t>茶林村</t>
  </si>
  <si>
    <t>大步村</t>
  </si>
  <si>
    <t>猫山村</t>
  </si>
  <si>
    <t>011315358</t>
  </si>
  <si>
    <t>填报单位:陈巷镇</t>
  </si>
  <si>
    <t>陈巷居委会</t>
  </si>
  <si>
    <t>棚兴</t>
  </si>
  <si>
    <t>兴河</t>
  </si>
  <si>
    <t>方略</t>
  </si>
  <si>
    <t>友谊</t>
  </si>
  <si>
    <t>团兴</t>
  </si>
  <si>
    <t>东风</t>
  </si>
  <si>
    <t>高坡</t>
  </si>
  <si>
    <t>旭升</t>
  </si>
  <si>
    <t>胡庙</t>
  </si>
  <si>
    <t>唐氏祠</t>
  </si>
  <si>
    <t>梧桐</t>
  </si>
  <si>
    <t>高庙</t>
  </si>
  <si>
    <t>吴氏祠</t>
  </si>
  <si>
    <t>刘岗</t>
  </si>
  <si>
    <t>李岗</t>
  </si>
  <si>
    <t>轭头</t>
  </si>
  <si>
    <t>虎弼冲</t>
  </si>
  <si>
    <t>金山</t>
  </si>
  <si>
    <t>经强</t>
  </si>
  <si>
    <t>吉阳</t>
  </si>
  <si>
    <t>高峰</t>
  </si>
  <si>
    <t>仓屋咀</t>
  </si>
  <si>
    <t>011315577</t>
  </si>
  <si>
    <t>填报单位:长岭镇</t>
  </si>
  <si>
    <t>梧桐寺</t>
  </si>
  <si>
    <t>鼓寨</t>
  </si>
  <si>
    <t>同心</t>
  </si>
  <si>
    <t>月仙坳</t>
  </si>
  <si>
    <t>建设</t>
  </si>
  <si>
    <t>新庵</t>
  </si>
  <si>
    <t>日光</t>
  </si>
  <si>
    <t>永阳</t>
  </si>
  <si>
    <t>五一</t>
  </si>
  <si>
    <t>长岭街</t>
  </si>
  <si>
    <t>柳堤街</t>
  </si>
  <si>
    <t>白果</t>
  </si>
  <si>
    <t>黑虎</t>
  </si>
  <si>
    <t>吕冲</t>
  </si>
  <si>
    <t>云台街</t>
  </si>
  <si>
    <t>栗坡</t>
  </si>
  <si>
    <t>联民</t>
  </si>
  <si>
    <t>联合</t>
  </si>
  <si>
    <t>合心</t>
  </si>
  <si>
    <t>风凰</t>
  </si>
  <si>
    <t>狮坡</t>
  </si>
  <si>
    <t>骑龙</t>
  </si>
  <si>
    <t>金银岗</t>
  </si>
  <si>
    <t>平江</t>
  </si>
  <si>
    <t>白鹤</t>
  </si>
  <si>
    <t>农场</t>
  </si>
  <si>
    <t>平林市</t>
  </si>
  <si>
    <t>龙泉寺</t>
  </si>
  <si>
    <t>狮子山</t>
  </si>
  <si>
    <t>万安</t>
  </si>
  <si>
    <t>红寨</t>
  </si>
  <si>
    <t>锣鼓田</t>
  </si>
  <si>
    <t>徐寨</t>
  </si>
  <si>
    <t>肖桥</t>
  </si>
  <si>
    <t>罗家凼</t>
  </si>
  <si>
    <t>菜畈</t>
  </si>
  <si>
    <t>土滩埔</t>
  </si>
  <si>
    <t>横山坡</t>
  </si>
  <si>
    <t>011315593</t>
  </si>
  <si>
    <t>填报单位:马坪镇</t>
  </si>
  <si>
    <t>随应桥</t>
  </si>
  <si>
    <t>三里岗</t>
  </si>
  <si>
    <t>严舒畈</t>
  </si>
  <si>
    <t>黄金畈</t>
  </si>
  <si>
    <t>胡家岩</t>
  </si>
  <si>
    <t>新河</t>
  </si>
  <si>
    <t>棚子岗</t>
  </si>
  <si>
    <t>东青</t>
  </si>
  <si>
    <t>峰山</t>
  </si>
  <si>
    <t>龟山</t>
  </si>
  <si>
    <t>洪桥</t>
  </si>
  <si>
    <t>柏林</t>
  </si>
  <si>
    <t>狮子岗</t>
  </si>
  <si>
    <t>军山</t>
  </si>
  <si>
    <t>柳林</t>
  </si>
  <si>
    <t>011315411</t>
  </si>
  <si>
    <t>填报单位:关庙镇</t>
  </si>
  <si>
    <t>金星</t>
  </si>
  <si>
    <t>永兴</t>
  </si>
  <si>
    <t>先锋</t>
  </si>
  <si>
    <t>中心</t>
  </si>
  <si>
    <t>梅庙</t>
  </si>
  <si>
    <t>合作</t>
  </si>
  <si>
    <t>光明</t>
  </si>
  <si>
    <t>龙泉</t>
  </si>
  <si>
    <t>长城</t>
  </si>
  <si>
    <t>毕山</t>
  </si>
  <si>
    <t>太山</t>
  </si>
  <si>
    <t>张湾</t>
  </si>
  <si>
    <t>关南</t>
  </si>
  <si>
    <t>老沟</t>
  </si>
  <si>
    <t>四畈</t>
  </si>
  <si>
    <t>关庙</t>
  </si>
  <si>
    <t>天子</t>
  </si>
  <si>
    <t>尖山</t>
  </si>
  <si>
    <t>铁城</t>
  </si>
  <si>
    <t>双峰</t>
  </si>
  <si>
    <t>聂店</t>
  </si>
  <si>
    <t>大寨</t>
  </si>
  <si>
    <t>大山</t>
  </si>
  <si>
    <t>肖店</t>
  </si>
  <si>
    <t>011315534</t>
  </si>
  <si>
    <t>填报单位:余店镇</t>
  </si>
  <si>
    <t>余店</t>
  </si>
  <si>
    <t>唐寨</t>
  </si>
  <si>
    <t>白雀</t>
  </si>
  <si>
    <t>金盘</t>
  </si>
  <si>
    <t>卢畈</t>
  </si>
  <si>
    <t>王家冲</t>
  </si>
  <si>
    <t>银珠</t>
  </si>
  <si>
    <t>横山</t>
  </si>
  <si>
    <t>墩子</t>
  </si>
  <si>
    <t>古城</t>
  </si>
  <si>
    <t>双楼</t>
  </si>
  <si>
    <t>英姿寨</t>
  </si>
  <si>
    <t>双河</t>
  </si>
  <si>
    <t>小山坳</t>
  </si>
  <si>
    <t>青龙</t>
  </si>
  <si>
    <t>马安</t>
  </si>
  <si>
    <t>九岭山</t>
  </si>
  <si>
    <t>宋家岭</t>
  </si>
  <si>
    <t>张氏祠</t>
  </si>
  <si>
    <t>界河</t>
  </si>
  <si>
    <t>丰林</t>
  </si>
  <si>
    <t>徐店</t>
  </si>
  <si>
    <t>新湾</t>
  </si>
  <si>
    <t>芦河</t>
  </si>
  <si>
    <t>杨岭</t>
  </si>
  <si>
    <t>段河</t>
  </si>
  <si>
    <t>关寨</t>
  </si>
  <si>
    <t>东方</t>
  </si>
  <si>
    <t>先觉庙</t>
  </si>
  <si>
    <t>分水</t>
  </si>
  <si>
    <t>李元</t>
  </si>
  <si>
    <t>兴隆</t>
  </si>
  <si>
    <t>兴隆街</t>
  </si>
  <si>
    <t>豹子岭</t>
  </si>
  <si>
    <t>枣林</t>
  </si>
  <si>
    <t>芦庙</t>
  </si>
  <si>
    <t>九里</t>
  </si>
  <si>
    <t>林寨</t>
  </si>
  <si>
    <t>011315219</t>
  </si>
  <si>
    <t>填报单位:吴店镇</t>
  </si>
  <si>
    <t>双乡村</t>
  </si>
  <si>
    <t>泉口村</t>
  </si>
  <si>
    <t>楼子湾</t>
  </si>
  <si>
    <t>双岗村</t>
  </si>
  <si>
    <t>东河村</t>
  </si>
  <si>
    <t>王子店</t>
  </si>
  <si>
    <t>中心村</t>
  </si>
  <si>
    <t>东门楼</t>
  </si>
  <si>
    <t>东湾村</t>
  </si>
  <si>
    <t>杨家坳</t>
  </si>
  <si>
    <t>芝麻湾</t>
  </si>
  <si>
    <t>浆溪店</t>
  </si>
  <si>
    <t>三土门</t>
  </si>
  <si>
    <t>唐畈村</t>
  </si>
  <si>
    <t>徐家山</t>
  </si>
  <si>
    <t>011315235</t>
  </si>
  <si>
    <t>填报单位:郝店镇</t>
  </si>
  <si>
    <t>街道社区</t>
  </si>
  <si>
    <t>郝店</t>
  </si>
  <si>
    <t>红花山</t>
  </si>
  <si>
    <t>白龙</t>
  </si>
  <si>
    <t>梦畈</t>
  </si>
  <si>
    <t>高楼</t>
  </si>
  <si>
    <t>严家湾</t>
  </si>
  <si>
    <t>响塘</t>
  </si>
  <si>
    <t>中峰寺</t>
  </si>
  <si>
    <t>黑河</t>
  </si>
  <si>
    <t>关店</t>
  </si>
  <si>
    <t>凤凰</t>
  </si>
  <si>
    <t>花山</t>
  </si>
  <si>
    <t>西冲</t>
  </si>
  <si>
    <t>张岗</t>
  </si>
  <si>
    <t>天生</t>
  </si>
  <si>
    <t>填报单位:蔡河镇</t>
  </si>
  <si>
    <t>老虎岗</t>
  </si>
  <si>
    <t>牛车湾</t>
  </si>
  <si>
    <t>甸子山社区</t>
  </si>
  <si>
    <t>南界</t>
  </si>
  <si>
    <t>小河</t>
  </si>
  <si>
    <t>麻粮市</t>
  </si>
  <si>
    <t>观音堂</t>
  </si>
  <si>
    <t>杏仁山</t>
  </si>
  <si>
    <t>杨家坡</t>
  </si>
  <si>
    <t>柏树巷</t>
  </si>
  <si>
    <t>大庙</t>
  </si>
  <si>
    <t>木搭桥</t>
  </si>
  <si>
    <t>楼坊</t>
  </si>
  <si>
    <t>兴安</t>
  </si>
  <si>
    <t>六合</t>
  </si>
  <si>
    <t>黄土关</t>
  </si>
  <si>
    <t>灯岗</t>
  </si>
  <si>
    <t>石堰塘</t>
  </si>
  <si>
    <t>机场</t>
  </si>
  <si>
    <t>三山</t>
  </si>
  <si>
    <t>白水河</t>
  </si>
  <si>
    <t>院子湾</t>
  </si>
  <si>
    <t>011315569</t>
  </si>
  <si>
    <t>填报单位:李店镇</t>
  </si>
  <si>
    <t>河西</t>
  </si>
  <si>
    <t>红卫</t>
  </si>
  <si>
    <t>姚店</t>
  </si>
  <si>
    <t>熊冲</t>
  </si>
  <si>
    <t>草店</t>
  </si>
  <si>
    <t>新峰</t>
  </si>
  <si>
    <t>飞跃</t>
  </si>
  <si>
    <t>天子山</t>
  </si>
  <si>
    <t>万新</t>
  </si>
  <si>
    <t>迎春</t>
  </si>
  <si>
    <t>李店</t>
  </si>
  <si>
    <t>黄金</t>
  </si>
  <si>
    <t>张杨</t>
  </si>
  <si>
    <t>雷楼</t>
  </si>
  <si>
    <t>雷庙</t>
  </si>
  <si>
    <t>麻城</t>
  </si>
  <si>
    <t>应店</t>
  </si>
  <si>
    <t>011315454</t>
  </si>
  <si>
    <t>填报单位:太平镇</t>
  </si>
  <si>
    <t>太平</t>
  </si>
  <si>
    <t>猫子湖</t>
  </si>
  <si>
    <t>群联</t>
  </si>
  <si>
    <t>左家河</t>
  </si>
  <si>
    <t>红日</t>
  </si>
  <si>
    <t>七里冲</t>
  </si>
  <si>
    <t>红旗</t>
  </si>
  <si>
    <t>东河</t>
  </si>
  <si>
    <t>檀树</t>
  </si>
  <si>
    <t>群益</t>
  </si>
  <si>
    <t>明寨</t>
  </si>
  <si>
    <t>高店</t>
  </si>
  <si>
    <t>朱庙</t>
  </si>
  <si>
    <t>响水潭</t>
  </si>
  <si>
    <t>011315497</t>
  </si>
  <si>
    <t>填报单位:骆店镇</t>
  </si>
  <si>
    <t>骆店</t>
  </si>
  <si>
    <t>鲁班</t>
  </si>
  <si>
    <t>团结</t>
  </si>
  <si>
    <t>远景</t>
  </si>
  <si>
    <t>石堰</t>
  </si>
  <si>
    <t>红桥</t>
  </si>
  <si>
    <t>三桥</t>
  </si>
  <si>
    <t>塔塘</t>
  </si>
  <si>
    <t>石何</t>
  </si>
  <si>
    <t>青堆</t>
  </si>
  <si>
    <t>联兴</t>
  </si>
  <si>
    <t>天堡</t>
  </si>
  <si>
    <t>桥头</t>
  </si>
  <si>
    <t>社山</t>
  </si>
  <si>
    <t>杨楼</t>
  </si>
  <si>
    <t>77393178X</t>
  </si>
  <si>
    <t>填报单位:工业基地</t>
  </si>
  <si>
    <t>城南社区</t>
  </si>
  <si>
    <t>灵山</t>
  </si>
  <si>
    <t>盘龙岗</t>
  </si>
  <si>
    <t>421381400</t>
  </si>
  <si>
    <t>填报单位:国营场</t>
  </si>
  <si>
    <t>421381401</t>
  </si>
  <si>
    <t>填报单位:三潭风景区</t>
  </si>
  <si>
    <t>莲花村</t>
  </si>
  <si>
    <t>421381402</t>
  </si>
  <si>
    <t>填报单位:中华山林场</t>
  </si>
  <si>
    <t>平靖关村</t>
  </si>
  <si>
    <r>
      <rPr>
        <b/>
        <sz val="9"/>
        <color rgb="FFFF0000"/>
        <rFont val="宋体"/>
        <charset val="134"/>
      </rPr>
      <t>2</t>
    </r>
    <r>
      <rPr>
        <b/>
        <sz val="9"/>
        <color indexed="10"/>
        <rFont val="宋体"/>
        <charset val="134"/>
      </rPr>
      <t>021年季度数据</t>
    </r>
  </si>
  <si>
    <t xml:space="preserve">    其中：省内市（州）外</t>
  </si>
  <si>
    <t xml:space="preserve">      　　 襄阳</t>
  </si>
  <si>
    <t xml:space="preserve">       ④港、澳、台及境外</t>
  </si>
  <si>
    <t xml:space="preserve">   外出从业按地点分</t>
  </si>
  <si>
    <t xml:space="preserve">   　   上海</t>
  </si>
  <si>
    <t xml:space="preserve">    　  浙江</t>
  </si>
  <si>
    <t xml:space="preserve">   　   江苏</t>
  </si>
  <si>
    <t xml:space="preserve">    ②中部</t>
  </si>
  <si>
    <t xml:space="preserve">   外出从业按形式分</t>
  </si>
  <si>
    <t xml:space="preserve"> 　  1.自发</t>
  </si>
  <si>
    <t xml:space="preserve">  　 2.政府组织</t>
  </si>
  <si>
    <t xml:space="preserve">  　 4.企业招收</t>
  </si>
  <si>
    <t xml:space="preserve">       ②返乡人员再就业情况</t>
  </si>
  <si>
    <t>此行公式没有设置</t>
  </si>
  <si>
    <t>同期数</t>
  </si>
  <si>
    <t>2023年报数据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</si>
</sst>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 numFmtId="178" formatCode="0.0_ "/>
    <numFmt numFmtId="179" formatCode="0.00_ ;[Red]\-0.00_ "/>
  </numFmts>
  <fonts count="79">
    <font>
      <sz val="12"/>
      <name val="宋体"/>
      <charset val="134"/>
    </font>
    <font>
      <sz val="9"/>
      <color indexed="8"/>
      <name val="宋体"/>
      <charset val="134"/>
    </font>
    <font>
      <sz val="9"/>
      <color indexed="30"/>
      <name val="宋体"/>
      <charset val="134"/>
    </font>
    <font>
      <sz val="9"/>
      <color indexed="9"/>
      <name val="宋体"/>
      <charset val="134"/>
    </font>
    <font>
      <sz val="9"/>
      <color indexed="12"/>
      <name val="宋体"/>
      <charset val="134"/>
    </font>
    <font>
      <sz val="9"/>
      <color indexed="10"/>
      <name val="宋体"/>
      <charset val="134"/>
    </font>
    <font>
      <sz val="9"/>
      <color indexed="55"/>
      <name val="宋体"/>
      <charset val="134"/>
    </font>
    <font>
      <sz val="10"/>
      <color rgb="FFFF0000"/>
      <name val="宋体"/>
      <charset val="134"/>
    </font>
    <font>
      <sz val="9"/>
      <color theme="2" tint="-0.499984740745262"/>
      <name val="宋体"/>
      <charset val="134"/>
    </font>
    <font>
      <sz val="9"/>
      <name val="宋体"/>
      <charset val="134"/>
    </font>
    <font>
      <sz val="12"/>
      <color indexed="55"/>
      <name val="宋体"/>
      <charset val="134"/>
    </font>
    <font>
      <sz val="12"/>
      <color indexed="9"/>
      <name val="宋体"/>
      <charset val="134"/>
    </font>
    <font>
      <b/>
      <sz val="9"/>
      <color rgb="FFFF0000"/>
      <name val="宋体"/>
      <charset val="134"/>
    </font>
    <font>
      <sz val="9"/>
      <color rgb="FF0066FF"/>
      <name val="宋体"/>
      <charset val="134"/>
    </font>
    <font>
      <sz val="10"/>
      <color indexed="55"/>
      <name val="宋体"/>
      <charset val="134"/>
    </font>
    <font>
      <sz val="12"/>
      <color rgb="FF0066FF"/>
      <name val="宋体"/>
      <charset val="134"/>
    </font>
    <font>
      <sz val="9"/>
      <color rgb="FFFF0000"/>
      <name val="宋体"/>
      <charset val="134"/>
    </font>
    <font>
      <sz val="20"/>
      <name val="华文中宋"/>
      <charset val="134"/>
    </font>
    <font>
      <sz val="11.5"/>
      <color indexed="12"/>
      <name val="宋体"/>
      <charset val="134"/>
    </font>
    <font>
      <sz val="9"/>
      <color indexed="22"/>
      <name val="宋体"/>
      <charset val="134"/>
    </font>
    <font>
      <b/>
      <sz val="12"/>
      <color indexed="10"/>
      <name val="宋体"/>
      <charset val="134"/>
    </font>
    <font>
      <sz val="8"/>
      <color indexed="22"/>
      <name val="宋体"/>
      <charset val="134"/>
    </font>
    <font>
      <sz val="11"/>
      <name val="Arial Narrow"/>
      <charset val="0"/>
    </font>
    <font>
      <sz val="10"/>
      <name val="宋体"/>
      <charset val="134"/>
    </font>
    <font>
      <sz val="11"/>
      <name val="Times New Roman"/>
      <charset val="0"/>
    </font>
    <font>
      <sz val="11"/>
      <name val="宋体"/>
      <charset val="134"/>
    </font>
    <font>
      <b/>
      <sz val="11"/>
      <name val="宋体"/>
      <charset val="134"/>
    </font>
    <font>
      <sz val="11"/>
      <color indexed="14"/>
      <name val="Arial Narrow"/>
      <charset val="0"/>
    </font>
    <font>
      <sz val="11"/>
      <name val="永中宋体"/>
      <charset val="134"/>
    </font>
    <font>
      <b/>
      <sz val="11"/>
      <name val="Times New Roman"/>
      <charset val="0"/>
    </font>
    <font>
      <b/>
      <sz val="11"/>
      <name val="永中宋体"/>
      <charset val="134"/>
    </font>
    <font>
      <sz val="10"/>
      <name val="永中宋体"/>
      <charset val="134"/>
    </font>
    <font>
      <sz val="10.5"/>
      <name val="宋体"/>
      <charset val="134"/>
    </font>
    <font>
      <sz val="8"/>
      <name val="宋体"/>
      <charset val="134"/>
    </font>
    <font>
      <sz val="14"/>
      <name val="宋体"/>
      <charset val="134"/>
    </font>
    <font>
      <sz val="12"/>
      <color rgb="FFFF0000"/>
      <name val="宋体"/>
      <charset val="134"/>
    </font>
    <font>
      <b/>
      <sz val="11"/>
      <color indexed="10"/>
      <name val="宋体"/>
      <charset val="134"/>
    </font>
    <font>
      <sz val="10"/>
      <color indexed="10"/>
      <name val="Arial Black"/>
      <charset val="0"/>
    </font>
    <font>
      <sz val="10"/>
      <color indexed="12"/>
      <name val="Arial Black"/>
      <charset val="0"/>
    </font>
    <font>
      <sz val="11"/>
      <color indexed="14"/>
      <name val="宋体"/>
      <charset val="134"/>
    </font>
    <font>
      <sz val="11"/>
      <color indexed="12"/>
      <name val="宋体"/>
      <charset val="134"/>
    </font>
    <font>
      <sz val="11"/>
      <name val="Arial Narrow"/>
      <charset val="0"/>
    </font>
    <font>
      <sz val="11"/>
      <color indexed="14"/>
      <name val="Arial Narrow"/>
      <charset val="0"/>
    </font>
    <font>
      <sz val="10"/>
      <name val="Arial Narrow"/>
      <charset val="0"/>
    </font>
    <font>
      <sz val="11"/>
      <color rgb="FFFF0000"/>
      <name val="宋体"/>
      <charset val="134"/>
    </font>
    <font>
      <sz val="18"/>
      <name val="黑体"/>
      <charset val="134"/>
    </font>
    <font>
      <b/>
      <sz val="12"/>
      <color indexed="14"/>
      <name val="宋体"/>
      <charset val="134"/>
    </font>
    <font>
      <sz val="12"/>
      <color indexed="12"/>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b/>
      <sz val="12"/>
      <color indexed="20"/>
      <name val="宋体"/>
      <charset val="134"/>
    </font>
    <font>
      <b/>
      <sz val="9"/>
      <color indexed="10"/>
      <name val="宋体"/>
      <charset val="134"/>
    </font>
    <font>
      <sz val="12"/>
      <color indexed="14"/>
      <name val="宋体"/>
      <charset val="134"/>
    </font>
    <font>
      <b/>
      <sz val="12"/>
      <color indexed="8"/>
      <name val="宋体"/>
      <charset val="134"/>
    </font>
    <font>
      <b/>
      <sz val="9"/>
      <name val="宋体"/>
      <charset val="134"/>
    </font>
    <font>
      <b/>
      <sz val="9"/>
      <color indexed="10"/>
      <name val="宋体"/>
      <charset val="134"/>
    </font>
    <font>
      <b/>
      <sz val="9"/>
      <color indexed="12"/>
      <name val="宋体"/>
      <charset val="134"/>
    </font>
    <font>
      <sz val="9"/>
      <color indexed="9"/>
      <name val="宋体"/>
      <charset val="134"/>
    </font>
    <font>
      <b/>
      <sz val="9"/>
      <color indexed="9"/>
      <name val="宋体"/>
      <charset val="134"/>
    </font>
    <font>
      <sz val="9"/>
      <name val="宋体"/>
      <charset val="134"/>
    </font>
    <font>
      <b/>
      <sz val="9"/>
      <color indexed="14"/>
      <name val="宋体"/>
      <charset val="134"/>
    </font>
    <font>
      <b/>
      <sz val="10"/>
      <color indexed="10"/>
      <name val="宋体"/>
      <charset val="134"/>
    </font>
  </fonts>
  <fills count="41">
    <fill>
      <patternFill patternType="none"/>
    </fill>
    <fill>
      <patternFill patternType="gray125"/>
    </fill>
    <fill>
      <patternFill patternType="solid">
        <fgColor theme="0"/>
        <bgColor indexed="64"/>
      </patternFill>
    </fill>
    <fill>
      <patternFill patternType="solid">
        <fgColor theme="9" tint="0.599963377788629"/>
        <bgColor indexed="64"/>
      </patternFill>
    </fill>
    <fill>
      <patternFill patternType="solid">
        <fgColor indexed="27"/>
        <bgColor indexed="64"/>
      </patternFill>
    </fill>
    <fill>
      <patternFill patternType="solid">
        <fgColor indexed="31"/>
        <bgColor indexed="64"/>
      </patternFill>
    </fill>
    <fill>
      <patternFill patternType="solid">
        <fgColor indexed="42"/>
        <bgColor indexed="64"/>
      </patternFill>
    </fill>
    <fill>
      <patternFill patternType="solid">
        <fgColor theme="2"/>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3" tint="0.799981688894314"/>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indexed="9"/>
      </left>
      <right/>
      <top style="thin">
        <color indexed="9"/>
      </top>
      <bottom style="thin">
        <color indexed="9"/>
      </bottom>
      <diagonal/>
    </border>
    <border>
      <left style="medium">
        <color rgb="FFFF0000"/>
      </left>
      <right/>
      <top/>
      <bottom/>
      <diagonal/>
    </border>
    <border>
      <left/>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top style="medium">
        <color auto="1"/>
      </top>
      <bottom style="medium">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12" borderId="21"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22" applyNumberFormat="0" applyFill="0" applyAlignment="0" applyProtection="0">
      <alignment vertical="center"/>
    </xf>
    <xf numFmtId="0" fontId="54" fillId="0" borderId="23" applyNumberFormat="0" applyFill="0" applyAlignment="0" applyProtection="0">
      <alignment vertical="center"/>
    </xf>
    <xf numFmtId="0" fontId="55" fillId="0" borderId="24" applyNumberFormat="0" applyFill="0" applyAlignment="0" applyProtection="0">
      <alignment vertical="center"/>
    </xf>
    <xf numFmtId="0" fontId="55" fillId="0" borderId="0" applyNumberFormat="0" applyFill="0" applyBorder="0" applyAlignment="0" applyProtection="0">
      <alignment vertical="center"/>
    </xf>
    <xf numFmtId="0" fontId="56" fillId="13" borderId="25" applyNumberFormat="0" applyAlignment="0" applyProtection="0">
      <alignment vertical="center"/>
    </xf>
    <xf numFmtId="0" fontId="57" fillId="14" borderId="26" applyNumberFormat="0" applyAlignment="0" applyProtection="0">
      <alignment vertical="center"/>
    </xf>
    <xf numFmtId="0" fontId="58" fillId="14" borderId="25" applyNumberFormat="0" applyAlignment="0" applyProtection="0">
      <alignment vertical="center"/>
    </xf>
    <xf numFmtId="0" fontId="59" fillId="15" borderId="27" applyNumberFormat="0" applyAlignment="0" applyProtection="0">
      <alignment vertical="center"/>
    </xf>
    <xf numFmtId="0" fontId="60" fillId="0" borderId="28" applyNumberFormat="0" applyFill="0" applyAlignment="0" applyProtection="0">
      <alignment vertical="center"/>
    </xf>
    <xf numFmtId="0" fontId="61" fillId="0" borderId="29" applyNumberFormat="0" applyFill="0" applyAlignment="0" applyProtection="0">
      <alignment vertical="center"/>
    </xf>
    <xf numFmtId="0" fontId="62" fillId="16" borderId="0" applyNumberFormat="0" applyBorder="0" applyAlignment="0" applyProtection="0">
      <alignment vertical="center"/>
    </xf>
    <xf numFmtId="0" fontId="63" fillId="17" borderId="0" applyNumberFormat="0" applyBorder="0" applyAlignment="0" applyProtection="0">
      <alignment vertical="center"/>
    </xf>
    <xf numFmtId="0" fontId="64" fillId="18" borderId="0" applyNumberFormat="0" applyBorder="0" applyAlignment="0" applyProtection="0">
      <alignment vertical="center"/>
    </xf>
    <xf numFmtId="0" fontId="65" fillId="19" borderId="0" applyNumberFormat="0" applyBorder="0" applyAlignment="0" applyProtection="0">
      <alignment vertical="center"/>
    </xf>
    <xf numFmtId="0" fontId="66" fillId="20" borderId="0" applyNumberFormat="0" applyBorder="0" applyAlignment="0" applyProtection="0">
      <alignment vertical="center"/>
    </xf>
    <xf numFmtId="0" fontId="66" fillId="9" borderId="0" applyNumberFormat="0" applyBorder="0" applyAlignment="0" applyProtection="0">
      <alignment vertical="center"/>
    </xf>
    <xf numFmtId="0" fontId="65" fillId="21" borderId="0" applyNumberFormat="0" applyBorder="0" applyAlignment="0" applyProtection="0">
      <alignment vertical="center"/>
    </xf>
    <xf numFmtId="0" fontId="65" fillId="22" borderId="0" applyNumberFormat="0" applyBorder="0" applyAlignment="0" applyProtection="0">
      <alignment vertical="center"/>
    </xf>
    <xf numFmtId="0" fontId="66" fillId="23" borderId="0" applyNumberFormat="0" applyBorder="0" applyAlignment="0" applyProtection="0">
      <alignment vertical="center"/>
    </xf>
    <xf numFmtId="0" fontId="66" fillId="24" borderId="0" applyNumberFormat="0" applyBorder="0" applyAlignment="0" applyProtection="0">
      <alignment vertical="center"/>
    </xf>
    <xf numFmtId="0" fontId="65" fillId="25" borderId="0" applyNumberFormat="0" applyBorder="0" applyAlignment="0" applyProtection="0">
      <alignment vertical="center"/>
    </xf>
    <xf numFmtId="0" fontId="65" fillId="26" borderId="0" applyNumberFormat="0" applyBorder="0" applyAlignment="0" applyProtection="0">
      <alignment vertical="center"/>
    </xf>
    <xf numFmtId="0" fontId="66" fillId="27" borderId="0" applyNumberFormat="0" applyBorder="0" applyAlignment="0" applyProtection="0">
      <alignment vertical="center"/>
    </xf>
    <xf numFmtId="0" fontId="66" fillId="28" borderId="0" applyNumberFormat="0" applyBorder="0" applyAlignment="0" applyProtection="0">
      <alignment vertical="center"/>
    </xf>
    <xf numFmtId="0" fontId="65" fillId="29" borderId="0" applyNumberFormat="0" applyBorder="0" applyAlignment="0" applyProtection="0">
      <alignment vertical="center"/>
    </xf>
    <xf numFmtId="0" fontId="65" fillId="30" borderId="0" applyNumberFormat="0" applyBorder="0" applyAlignment="0" applyProtection="0">
      <alignment vertical="center"/>
    </xf>
    <xf numFmtId="0" fontId="66" fillId="31" borderId="0" applyNumberFormat="0" applyBorder="0" applyAlignment="0" applyProtection="0">
      <alignment vertical="center"/>
    </xf>
    <xf numFmtId="0" fontId="66" fillId="32" borderId="0" applyNumberFormat="0" applyBorder="0" applyAlignment="0" applyProtection="0">
      <alignment vertical="center"/>
    </xf>
    <xf numFmtId="0" fontId="65" fillId="33" borderId="0" applyNumberFormat="0" applyBorder="0" applyAlignment="0" applyProtection="0">
      <alignment vertical="center"/>
    </xf>
    <xf numFmtId="0" fontId="65" fillId="34" borderId="0" applyNumberFormat="0" applyBorder="0" applyAlignment="0" applyProtection="0">
      <alignment vertical="center"/>
    </xf>
    <xf numFmtId="0" fontId="66" fillId="35" borderId="0" applyNumberFormat="0" applyBorder="0" applyAlignment="0" applyProtection="0">
      <alignment vertical="center"/>
    </xf>
    <xf numFmtId="0" fontId="66" fillId="36" borderId="0" applyNumberFormat="0" applyBorder="0" applyAlignment="0" applyProtection="0">
      <alignment vertical="center"/>
    </xf>
    <xf numFmtId="0" fontId="65" fillId="37" borderId="0" applyNumberFormat="0" applyBorder="0" applyAlignment="0" applyProtection="0">
      <alignment vertical="center"/>
    </xf>
    <xf numFmtId="0" fontId="65" fillId="38" borderId="0" applyNumberFormat="0" applyBorder="0" applyAlignment="0" applyProtection="0">
      <alignment vertical="center"/>
    </xf>
    <xf numFmtId="0" fontId="66" fillId="8" borderId="0" applyNumberFormat="0" applyBorder="0" applyAlignment="0" applyProtection="0">
      <alignment vertical="center"/>
    </xf>
    <xf numFmtId="0" fontId="66" fillId="39" borderId="0" applyNumberFormat="0" applyBorder="0" applyAlignment="0" applyProtection="0">
      <alignment vertical="center"/>
    </xf>
    <xf numFmtId="0" fontId="65" fillId="40" borderId="0" applyNumberFormat="0" applyBorder="0" applyAlignment="0" applyProtection="0">
      <alignment vertical="center"/>
    </xf>
    <xf numFmtId="0" fontId="9" fillId="0" borderId="0"/>
    <xf numFmtId="0" fontId="66" fillId="0" borderId="0">
      <alignment vertical="center"/>
    </xf>
    <xf numFmtId="0" fontId="9" fillId="0" borderId="0"/>
  </cellStyleXfs>
  <cellXfs count="180">
    <xf numFmtId="0" fontId="0" fillId="0" borderId="0" xfId="0">
      <alignment vertical="center"/>
    </xf>
    <xf numFmtId="49" fontId="1" fillId="0" borderId="0" xfId="0" applyNumberFormat="1" applyFont="1" applyProtection="1">
      <alignment vertical="center"/>
      <protection hidden="1"/>
    </xf>
    <xf numFmtId="49" fontId="2" fillId="0" borderId="0" xfId="0" applyNumberFormat="1" applyFont="1" applyProtection="1">
      <alignment vertical="center"/>
      <protection hidden="1"/>
    </xf>
    <xf numFmtId="0" fontId="2" fillId="0" borderId="0" xfId="0" applyFont="1" applyProtection="1">
      <alignment vertical="center"/>
      <protection hidden="1"/>
    </xf>
    <xf numFmtId="49" fontId="1" fillId="0" borderId="1" xfId="0" applyNumberFormat="1" applyFont="1" applyBorder="1" applyAlignment="1" applyProtection="1">
      <alignment vertical="center" wrapText="1"/>
      <protection hidden="1"/>
    </xf>
    <xf numFmtId="0" fontId="3" fillId="0" borderId="0" xfId="0" applyFont="1" applyProtection="1">
      <alignment vertical="center"/>
      <protection hidden="1"/>
    </xf>
    <xf numFmtId="0" fontId="0" fillId="0" borderId="0" xfId="0" applyFont="1">
      <alignment vertical="center"/>
    </xf>
    <xf numFmtId="49" fontId="1" fillId="0" borderId="1" xfId="0" applyNumberFormat="1" applyFont="1" applyFill="1" applyBorder="1" applyProtection="1">
      <alignment vertical="center"/>
      <protection hidden="1"/>
    </xf>
    <xf numFmtId="49" fontId="1" fillId="0" borderId="1" xfId="0" applyNumberFormat="1" applyFont="1" applyBorder="1" applyProtection="1">
      <alignment vertical="center"/>
      <protection hidden="1"/>
    </xf>
    <xf numFmtId="0" fontId="2" fillId="0" borderId="0" xfId="0" applyFont="1" applyBorder="1" applyAlignment="1" applyProtection="1">
      <alignment horizontal="center" vertical="center"/>
      <protection hidden="1"/>
    </xf>
    <xf numFmtId="0" fontId="4" fillId="0" borderId="0" xfId="0" applyFont="1" applyBorder="1">
      <alignment vertical="center"/>
    </xf>
    <xf numFmtId="0" fontId="4" fillId="0" borderId="0" xfId="0" applyFont="1" applyBorder="1" applyProtection="1">
      <alignment vertical="center"/>
      <protection hidden="1"/>
    </xf>
    <xf numFmtId="0" fontId="5" fillId="0" borderId="0" xfId="0" applyFont="1" applyBorder="1" applyProtection="1">
      <alignment vertical="center"/>
      <protection hidden="1"/>
    </xf>
    <xf numFmtId="0" fontId="2" fillId="0" borderId="0" xfId="0" applyFont="1" applyBorder="1" applyAlignment="1" applyProtection="1">
      <alignment horizontal="left" vertical="center"/>
      <protection hidden="1"/>
    </xf>
    <xf numFmtId="0" fontId="6" fillId="0" borderId="0" xfId="0" applyFont="1" applyProtection="1">
      <alignment vertical="center"/>
      <protection hidden="1"/>
    </xf>
    <xf numFmtId="0" fontId="7" fillId="0" borderId="0" xfId="0" applyFont="1">
      <alignment vertical="center"/>
    </xf>
    <xf numFmtId="49" fontId="6" fillId="0" borderId="0" xfId="0" applyNumberFormat="1" applyFont="1" applyProtection="1">
      <alignment vertical="center"/>
      <protection hidden="1"/>
    </xf>
    <xf numFmtId="0" fontId="6" fillId="0" borderId="0" xfId="0" applyFont="1" applyBorder="1" applyProtection="1">
      <alignment vertical="center"/>
      <protection hidden="1"/>
    </xf>
    <xf numFmtId="176" fontId="6" fillId="0" borderId="0" xfId="0" applyNumberFormat="1" applyFont="1" applyBorder="1" applyProtection="1">
      <alignment vertical="center"/>
      <protection hidden="1"/>
    </xf>
    <xf numFmtId="49" fontId="6" fillId="0" borderId="1" xfId="0" applyNumberFormat="1" applyFont="1" applyBorder="1" applyAlignment="1" applyProtection="1">
      <alignment vertical="center" wrapText="1"/>
      <protection hidden="1"/>
    </xf>
    <xf numFmtId="0" fontId="8" fillId="2" borderId="0" xfId="0" applyFont="1" applyFill="1" applyBorder="1" applyProtection="1">
      <alignment vertical="center"/>
      <protection hidden="1"/>
    </xf>
    <xf numFmtId="49" fontId="6" fillId="0" borderId="1" xfId="0" applyNumberFormat="1" applyFont="1" applyFill="1" applyBorder="1" applyProtection="1">
      <alignment vertical="center"/>
      <protection hidden="1"/>
    </xf>
    <xf numFmtId="49" fontId="6" fillId="0" borderId="1" xfId="0" applyNumberFormat="1" applyFont="1" applyBorder="1" applyProtection="1">
      <alignment vertical="center"/>
      <protection hidden="1"/>
    </xf>
    <xf numFmtId="0" fontId="9" fillId="0" borderId="0" xfId="0" applyFont="1" applyProtection="1">
      <alignment vertical="center"/>
      <protection hidden="1"/>
    </xf>
    <xf numFmtId="0" fontId="10" fillId="0" borderId="0" xfId="0" applyFont="1" applyProtection="1">
      <alignment vertical="center"/>
      <protection hidden="1"/>
    </xf>
    <xf numFmtId="0" fontId="6" fillId="0" borderId="2" xfId="0" applyFont="1" applyBorder="1" applyProtection="1">
      <alignment vertical="center"/>
      <protection hidden="1"/>
    </xf>
    <xf numFmtId="0" fontId="11" fillId="0" borderId="0" xfId="0" applyFont="1" applyProtection="1">
      <alignment vertical="center"/>
      <protection hidden="1"/>
    </xf>
    <xf numFmtId="0" fontId="12" fillId="0" borderId="0" xfId="0" applyFont="1" applyAlignment="1" applyProtection="1">
      <alignment horizontal="center" vertical="center"/>
      <protection hidden="1"/>
    </xf>
    <xf numFmtId="0" fontId="6" fillId="0" borderId="0" xfId="0" applyFont="1" applyAlignment="1" applyProtection="1">
      <alignment vertical="center"/>
      <protection hidden="1"/>
    </xf>
    <xf numFmtId="0" fontId="13" fillId="0" borderId="0" xfId="0" applyFont="1" applyBorder="1" applyProtection="1">
      <alignment vertical="center"/>
      <protection hidden="1"/>
    </xf>
    <xf numFmtId="0" fontId="14" fillId="0" borderId="0" xfId="0" applyFont="1" applyProtection="1">
      <alignment vertical="center"/>
      <protection hidden="1"/>
    </xf>
    <xf numFmtId="176" fontId="6" fillId="0" borderId="0" xfId="0" applyNumberFormat="1" applyFont="1" applyBorder="1" applyAlignment="1" applyProtection="1">
      <alignment horizontal="left" vertical="center"/>
      <protection hidden="1"/>
    </xf>
    <xf numFmtId="0" fontId="15" fillId="0" borderId="0" xfId="0" applyFont="1" applyProtection="1">
      <alignment vertical="center"/>
      <protection hidden="1"/>
    </xf>
    <xf numFmtId="0" fontId="16" fillId="0" borderId="0" xfId="0" applyFont="1">
      <alignment vertical="center"/>
    </xf>
    <xf numFmtId="0" fontId="17" fillId="0" borderId="0" xfId="0" applyFont="1" applyAlignment="1">
      <alignment horizontal="center" vertical="center"/>
    </xf>
    <xf numFmtId="57" fontId="18" fillId="0" borderId="0" xfId="0" applyNumberFormat="1" applyFont="1" applyAlignment="1" applyProtection="1">
      <alignment horizontal="center" vertical="center"/>
    </xf>
    <xf numFmtId="0" fontId="18" fillId="0" borderId="0" xfId="0" applyFont="1" applyAlignment="1" applyProtection="1">
      <alignment horizontal="center" vertical="center"/>
    </xf>
    <xf numFmtId="0" fontId="18" fillId="0" borderId="0" xfId="0" applyFont="1" applyAlignment="1" applyProtection="1">
      <alignment horizontal="center" vertical="center"/>
      <protection locked="0"/>
    </xf>
    <xf numFmtId="0" fontId="9" fillId="0" borderId="0" xfId="0" applyFont="1" applyAlignment="1">
      <alignment vertical="center"/>
    </xf>
    <xf numFmtId="177" fontId="19" fillId="0" borderId="0" xfId="0" applyNumberFormat="1" applyFont="1" applyProtection="1">
      <alignment vertical="center"/>
      <protection locked="0"/>
    </xf>
    <xf numFmtId="57" fontId="20" fillId="0" borderId="0" xfId="0" applyNumberFormat="1" applyFont="1" applyAlignment="1" applyProtection="1">
      <alignment horizontal="left" vertical="center"/>
    </xf>
    <xf numFmtId="57" fontId="21" fillId="0" borderId="0" xfId="0" applyNumberFormat="1" applyFont="1" applyAlignment="1" applyProtection="1">
      <alignment horizontal="left" vertical="center"/>
    </xf>
    <xf numFmtId="178" fontId="22" fillId="0" borderId="3" xfId="0" applyNumberFormat="1" applyFont="1" applyFill="1" applyBorder="1" applyAlignment="1" applyProtection="1">
      <alignment horizontal="left" vertical="center" wrapText="1"/>
      <protection hidden="1"/>
    </xf>
    <xf numFmtId="0" fontId="23" fillId="0" borderId="0" xfId="0" applyFont="1">
      <alignment vertical="center"/>
    </xf>
    <xf numFmtId="0" fontId="24"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5" xfId="0" applyFont="1" applyFill="1" applyBorder="1" applyAlignment="1">
      <alignment horizontal="center" vertical="center" wrapText="1"/>
    </xf>
    <xf numFmtId="0" fontId="25" fillId="0" borderId="6" xfId="0" applyFont="1" applyBorder="1" applyAlignment="1">
      <alignment horizontal="justify" vertical="top" wrapText="1"/>
    </xf>
    <xf numFmtId="0" fontId="24" fillId="0" borderId="7" xfId="0" applyFont="1" applyBorder="1" applyAlignment="1">
      <alignment horizontal="center" vertical="top" wrapText="1"/>
    </xf>
    <xf numFmtId="0" fontId="25" fillId="0" borderId="8" xfId="0" applyFont="1" applyBorder="1" applyAlignment="1">
      <alignment horizontal="center" vertical="top" wrapText="1"/>
    </xf>
    <xf numFmtId="0" fontId="25" fillId="3" borderId="8" xfId="0" applyFont="1" applyFill="1" applyBorder="1" applyAlignment="1" applyProtection="1">
      <alignment horizontal="center" vertical="top" wrapText="1"/>
      <protection hidden="1"/>
    </xf>
    <xf numFmtId="0" fontId="22" fillId="4" borderId="7" xfId="0" applyFont="1" applyFill="1" applyBorder="1" applyAlignment="1" applyProtection="1">
      <alignment horizontal="center" vertical="top" wrapText="1"/>
    </xf>
    <xf numFmtId="0" fontId="22" fillId="5" borderId="7" xfId="0" applyFont="1" applyFill="1" applyBorder="1" applyAlignment="1" applyProtection="1">
      <alignment horizontal="center" vertical="center"/>
      <protection hidden="1"/>
    </xf>
    <xf numFmtId="0" fontId="22" fillId="6" borderId="9" xfId="49" applyFont="1" applyFill="1" applyBorder="1" applyAlignment="1">
      <alignment horizontal="center" vertical="center"/>
    </xf>
    <xf numFmtId="0" fontId="25" fillId="0" borderId="10" xfId="0" applyFont="1" applyBorder="1" applyAlignment="1">
      <alignment horizontal="justify" vertical="top" wrapText="1"/>
    </xf>
    <xf numFmtId="0" fontId="25" fillId="0" borderId="11" xfId="0" applyFont="1" applyBorder="1" applyAlignment="1">
      <alignment horizontal="center" vertical="top" wrapText="1"/>
    </xf>
    <xf numFmtId="0" fontId="25" fillId="0" borderId="8" xfId="0" applyFont="1" applyBorder="1" applyAlignment="1">
      <alignment horizontal="center" vertical="top" wrapText="1"/>
    </xf>
    <xf numFmtId="0" fontId="23" fillId="0" borderId="10" xfId="0" applyFont="1" applyBorder="1" applyAlignment="1">
      <alignment horizontal="justify" vertical="top" wrapText="1"/>
    </xf>
    <xf numFmtId="0" fontId="26" fillId="0" borderId="10" xfId="0" applyFont="1" applyBorder="1" applyAlignment="1">
      <alignment horizontal="justify" vertical="top" wrapText="1"/>
    </xf>
    <xf numFmtId="0" fontId="27" fillId="5" borderId="7" xfId="0" applyFont="1" applyFill="1" applyBorder="1" applyAlignment="1" applyProtection="1">
      <alignment horizontal="center" vertical="center"/>
      <protection hidden="1"/>
    </xf>
    <xf numFmtId="0" fontId="24" fillId="0" borderId="10" xfId="0" applyFont="1" applyBorder="1" applyAlignment="1">
      <alignment horizontal="left" vertical="center"/>
    </xf>
    <xf numFmtId="0" fontId="28" fillId="0" borderId="11" xfId="0" applyFont="1" applyBorder="1" applyAlignment="1">
      <alignment horizontal="center" vertical="center"/>
    </xf>
    <xf numFmtId="0" fontId="28" fillId="0" borderId="8" xfId="0" applyFont="1" applyBorder="1" applyAlignment="1">
      <alignment horizontal="center" vertical="center"/>
    </xf>
    <xf numFmtId="0" fontId="28" fillId="0" borderId="10" xfId="0" applyFont="1" applyBorder="1" applyAlignment="1">
      <alignment horizontal="left" vertical="center"/>
    </xf>
    <xf numFmtId="0" fontId="29" fillId="0" borderId="10" xfId="0" applyFont="1" applyBorder="1" applyAlignment="1">
      <alignment horizontal="left" vertical="center"/>
    </xf>
    <xf numFmtId="0" fontId="22" fillId="4" borderId="7" xfId="0" applyFont="1" applyFill="1" applyBorder="1" applyAlignment="1" applyProtection="1">
      <alignment horizontal="center" vertical="top" wrapText="1"/>
      <protection locked="0"/>
    </xf>
    <xf numFmtId="0" fontId="25" fillId="0" borderId="10" xfId="0" applyFont="1" applyBorder="1" applyAlignment="1">
      <alignment horizontal="justify" vertical="center" wrapText="1"/>
    </xf>
    <xf numFmtId="0" fontId="25" fillId="0" borderId="11" xfId="0" applyFont="1" applyBorder="1" applyAlignment="1">
      <alignment horizontal="center" vertical="center" wrapText="1"/>
    </xf>
    <xf numFmtId="0" fontId="25" fillId="0" borderId="8" xfId="0" applyFont="1" applyBorder="1" applyAlignment="1">
      <alignment horizontal="center" vertical="center" wrapText="1"/>
    </xf>
    <xf numFmtId="0" fontId="29" fillId="0" borderId="10" xfId="0" applyFont="1" applyBorder="1" applyAlignment="1">
      <alignment horizontal="justify" vertical="center" wrapText="1"/>
    </xf>
    <xf numFmtId="0" fontId="24" fillId="0" borderId="10" xfId="0" applyFont="1" applyBorder="1" applyAlignment="1">
      <alignment horizontal="justify" vertical="center" wrapText="1"/>
    </xf>
    <xf numFmtId="0" fontId="30" fillId="0" borderId="9" xfId="0" applyFont="1" applyBorder="1" applyAlignment="1">
      <alignment horizontal="left" vertical="center"/>
    </xf>
    <xf numFmtId="0" fontId="28" fillId="0" borderId="11"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left" vertical="center"/>
    </xf>
    <xf numFmtId="0" fontId="31" fillId="0" borderId="12" xfId="0" applyFont="1" applyBorder="1" applyAlignment="1">
      <alignment horizontal="left" vertical="center"/>
    </xf>
    <xf numFmtId="0" fontId="32" fillId="0" borderId="0" xfId="0" applyFont="1" applyBorder="1" applyAlignment="1" applyProtection="1">
      <alignment horizontal="justify" vertical="center" wrapText="1"/>
      <protection locked="0"/>
    </xf>
    <xf numFmtId="0" fontId="32" fillId="0" borderId="13" xfId="0" applyFont="1" applyBorder="1" applyAlignment="1" applyProtection="1">
      <alignment horizontal="left" vertical="center" wrapText="1"/>
      <protection locked="0"/>
    </xf>
    <xf numFmtId="0" fontId="32" fillId="0" borderId="13" xfId="0" applyFont="1" applyBorder="1" applyAlignment="1" applyProtection="1">
      <alignment horizontal="center" vertical="center"/>
      <protection locked="0"/>
    </xf>
    <xf numFmtId="0" fontId="23" fillId="0" borderId="0" xfId="0" applyFont="1" applyFill="1" applyBorder="1" applyAlignment="1">
      <alignment horizontal="left" vertical="center" wrapText="1"/>
    </xf>
    <xf numFmtId="0" fontId="0" fillId="0" borderId="0" xfId="0" applyFont="1" applyFill="1" applyAlignment="1">
      <alignment vertical="center"/>
    </xf>
    <xf numFmtId="49" fontId="33" fillId="0" borderId="9" xfId="0" applyNumberFormat="1" applyFont="1"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horizontal="center" vertical="center"/>
    </xf>
    <xf numFmtId="177" fontId="0" fillId="0" borderId="9" xfId="0" applyNumberFormat="1" applyBorder="1" applyAlignment="1"/>
    <xf numFmtId="177" fontId="34" fillId="7" borderId="14" xfId="0" applyNumberFormat="1" applyFont="1" applyFill="1" applyBorder="1" applyAlignment="1">
      <alignment horizontal="center" vertical="center" textRotation="255"/>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horizontal="center" vertical="center"/>
    </xf>
    <xf numFmtId="177" fontId="34" fillId="7" borderId="16" xfId="0" applyNumberFormat="1" applyFont="1" applyFill="1" applyBorder="1" applyAlignment="1">
      <alignment horizontal="center" vertical="center" textRotation="255"/>
    </xf>
    <xf numFmtId="0" fontId="0" fillId="0" borderId="8"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xf>
    <xf numFmtId="49" fontId="33" fillId="8" borderId="9" xfId="0" applyNumberFormat="1" applyFont="1" applyFill="1" applyBorder="1" applyAlignment="1">
      <alignment vertical="center"/>
    </xf>
    <xf numFmtId="0" fontId="0" fillId="8" borderId="14" xfId="0" applyFont="1" applyFill="1" applyBorder="1" applyAlignment="1">
      <alignment horizontal="center" vertical="center"/>
    </xf>
    <xf numFmtId="0" fontId="0" fillId="8" borderId="15" xfId="0" applyFont="1" applyFill="1" applyBorder="1" applyAlignment="1">
      <alignment horizontal="center" vertical="center"/>
    </xf>
    <xf numFmtId="0" fontId="0" fillId="8" borderId="15" xfId="0" applyFont="1" applyFill="1" applyBorder="1" applyAlignment="1">
      <alignment horizontal="center" vertical="center"/>
    </xf>
    <xf numFmtId="177" fontId="0" fillId="8" borderId="9" xfId="0" applyNumberFormat="1" applyFill="1" applyBorder="1" applyAlignment="1"/>
    <xf numFmtId="0" fontId="0" fillId="8" borderId="16" xfId="0" applyFont="1" applyFill="1" applyBorder="1" applyAlignment="1">
      <alignment horizontal="center" vertical="center"/>
    </xf>
    <xf numFmtId="0" fontId="0" fillId="8" borderId="17" xfId="0" applyFont="1" applyFill="1" applyBorder="1" applyAlignment="1">
      <alignment horizontal="center" vertical="center"/>
    </xf>
    <xf numFmtId="0" fontId="0" fillId="8" borderId="17" xfId="0" applyFont="1" applyFill="1" applyBorder="1" applyAlignment="1">
      <alignment horizontal="center" vertical="center"/>
    </xf>
    <xf numFmtId="0" fontId="0" fillId="8" borderId="8" xfId="0" applyFont="1" applyFill="1" applyBorder="1" applyAlignment="1">
      <alignment horizontal="center" vertical="center"/>
    </xf>
    <xf numFmtId="0" fontId="0" fillId="8" borderId="6" xfId="0" applyFont="1" applyFill="1" applyBorder="1" applyAlignment="1">
      <alignment horizontal="center" vertical="center"/>
    </xf>
    <xf numFmtId="0" fontId="0" fillId="8" borderId="6" xfId="0" applyFont="1" applyFill="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5" xfId="0" applyFont="1" applyBorder="1" applyAlignment="1">
      <alignment horizontal="center" vertical="center"/>
    </xf>
    <xf numFmtId="0" fontId="35" fillId="0" borderId="0" xfId="0" applyFont="1" applyBorder="1">
      <alignment vertical="center"/>
    </xf>
    <xf numFmtId="0" fontId="36" fillId="0" borderId="0" xfId="0" applyFont="1" applyAlignment="1" applyProtection="1">
      <alignment vertical="center" wrapText="1"/>
    </xf>
    <xf numFmtId="0" fontId="0" fillId="0" borderId="0" xfId="0" applyProtection="1">
      <alignment vertical="center"/>
    </xf>
    <xf numFmtId="0" fontId="36" fillId="0" borderId="0" xfId="0" applyFont="1" applyAlignment="1" applyProtection="1">
      <alignment horizontal="left" vertical="center" wrapText="1"/>
    </xf>
    <xf numFmtId="0" fontId="37" fillId="0" borderId="0" xfId="0" applyFont="1" applyAlignment="1" applyProtection="1">
      <alignment horizontal="center" vertical="center" wrapText="1"/>
      <protection hidden="1"/>
    </xf>
    <xf numFmtId="0" fontId="38" fillId="0" borderId="0" xfId="0" applyFont="1" applyAlignment="1" applyProtection="1">
      <alignment horizontal="center" vertical="center" wrapText="1"/>
      <protection hidden="1"/>
    </xf>
    <xf numFmtId="0" fontId="25" fillId="0" borderId="18" xfId="0" applyFont="1" applyFill="1" applyBorder="1" applyAlignment="1">
      <alignment horizontal="center" vertical="center" wrapText="1"/>
    </xf>
    <xf numFmtId="0" fontId="39" fillId="5" borderId="17" xfId="0" applyFont="1" applyFill="1" applyBorder="1" applyAlignment="1" applyProtection="1">
      <alignment horizontal="center" vertical="center" wrapText="1"/>
      <protection hidden="1"/>
    </xf>
    <xf numFmtId="0" fontId="39" fillId="5" borderId="19" xfId="0" applyFont="1" applyFill="1" applyBorder="1" applyAlignment="1" applyProtection="1">
      <alignment horizontal="center" vertical="center" wrapText="1"/>
      <protection hidden="1"/>
    </xf>
    <xf numFmtId="0" fontId="39" fillId="5" borderId="7" xfId="0" applyFont="1" applyFill="1" applyBorder="1" applyAlignment="1" applyProtection="1">
      <alignment horizontal="center" vertical="center" wrapText="1"/>
      <protection hidden="1"/>
    </xf>
    <xf numFmtId="0" fontId="40" fillId="5" borderId="7" xfId="0" applyFont="1" applyFill="1" applyBorder="1" applyAlignment="1" applyProtection="1">
      <alignment horizontal="center" vertical="center" wrapText="1"/>
      <protection hidden="1"/>
    </xf>
    <xf numFmtId="0" fontId="39" fillId="5" borderId="7" xfId="0" applyFont="1" applyFill="1" applyBorder="1" applyAlignment="1" applyProtection="1">
      <alignment vertical="center" wrapText="1"/>
      <protection hidden="1"/>
    </xf>
    <xf numFmtId="179" fontId="22" fillId="5" borderId="8" xfId="0" applyNumberFormat="1" applyFont="1" applyFill="1" applyBorder="1" applyAlignment="1">
      <alignment horizontal="center" vertical="center"/>
    </xf>
    <xf numFmtId="0" fontId="22" fillId="2" borderId="7" xfId="0" applyFont="1" applyFill="1" applyBorder="1" applyAlignment="1" applyProtection="1">
      <alignment horizontal="center" vertical="top" wrapText="1"/>
      <protection locked="0"/>
    </xf>
    <xf numFmtId="0" fontId="22" fillId="5" borderId="9" xfId="0" applyFont="1" applyFill="1" applyBorder="1" applyAlignment="1" applyProtection="1">
      <alignment horizontal="center" vertical="top" wrapText="1"/>
    </xf>
    <xf numFmtId="0" fontId="22" fillId="2" borderId="9" xfId="0" applyFont="1" applyFill="1" applyBorder="1" applyAlignment="1" applyProtection="1">
      <alignment horizontal="center" vertical="top" wrapText="1"/>
      <protection locked="0"/>
    </xf>
    <xf numFmtId="0" fontId="27" fillId="5" borderId="9" xfId="0" applyFont="1" applyFill="1" applyBorder="1" applyAlignment="1" applyProtection="1">
      <alignment horizontal="center" vertical="top" wrapText="1"/>
    </xf>
    <xf numFmtId="0" fontId="22" fillId="0" borderId="9" xfId="0" applyFont="1" applyBorder="1" applyAlignment="1" applyProtection="1">
      <alignment horizontal="center" vertical="top" wrapText="1"/>
      <protection locked="0"/>
    </xf>
    <xf numFmtId="0" fontId="22" fillId="9" borderId="9" xfId="0" applyFont="1" applyFill="1" applyBorder="1" applyAlignment="1" applyProtection="1">
      <alignment horizontal="center" vertical="top" wrapText="1"/>
    </xf>
    <xf numFmtId="0" fontId="22" fillId="0" borderId="20" xfId="0" applyFont="1" applyBorder="1" applyAlignment="1" applyProtection="1">
      <alignment horizontal="center" vertical="top" wrapText="1"/>
      <protection locked="0"/>
    </xf>
    <xf numFmtId="0" fontId="22" fillId="9" borderId="20" xfId="0" applyFont="1" applyFill="1" applyBorder="1" applyAlignment="1" applyProtection="1">
      <alignment horizontal="center" vertical="top" wrapText="1"/>
    </xf>
    <xf numFmtId="0" fontId="22" fillId="10" borderId="20" xfId="0" applyFont="1" applyFill="1" applyBorder="1" applyAlignment="1" applyProtection="1">
      <alignment horizontal="center" vertical="top" wrapText="1"/>
    </xf>
    <xf numFmtId="0" fontId="22" fillId="0" borderId="12" xfId="0" applyFont="1" applyBorder="1" applyAlignment="1" applyProtection="1">
      <alignment horizontal="center" vertical="top" wrapText="1"/>
      <protection locked="0"/>
    </xf>
    <xf numFmtId="177" fontId="22" fillId="0" borderId="0" xfId="0" applyNumberFormat="1" applyFont="1" applyBorder="1" applyAlignment="1" applyProtection="1">
      <alignment horizontal="center" vertical="top" wrapText="1"/>
      <protection locked="0"/>
    </xf>
    <xf numFmtId="0" fontId="0" fillId="11" borderId="0" xfId="0" applyFill="1" applyBorder="1">
      <alignment vertical="center"/>
    </xf>
    <xf numFmtId="0" fontId="35" fillId="11" borderId="0" xfId="0" applyFont="1" applyFill="1" applyBorder="1">
      <alignment vertical="center"/>
    </xf>
    <xf numFmtId="0" fontId="0" fillId="11" borderId="0" xfId="0" applyFont="1" applyFill="1" applyBorder="1">
      <alignment vertical="center"/>
    </xf>
    <xf numFmtId="0" fontId="0" fillId="0" borderId="0" xfId="0" applyBorder="1">
      <alignment vertical="center"/>
    </xf>
    <xf numFmtId="177" fontId="34" fillId="7" borderId="15" xfId="0" applyNumberFormat="1" applyFont="1" applyFill="1" applyBorder="1" applyAlignment="1">
      <alignment horizontal="center" vertical="center" textRotation="255"/>
    </xf>
    <xf numFmtId="177" fontId="34" fillId="7" borderId="17" xfId="0" applyNumberFormat="1" applyFont="1" applyFill="1" applyBorder="1" applyAlignment="1">
      <alignment horizontal="center" vertical="center" textRotation="255"/>
    </xf>
    <xf numFmtId="0" fontId="22" fillId="0" borderId="9" xfId="0" applyFont="1" applyFill="1" applyBorder="1" applyAlignment="1" applyProtection="1">
      <alignment horizontal="center" vertical="top" wrapText="1"/>
      <protection locked="0"/>
    </xf>
    <xf numFmtId="0" fontId="22" fillId="0" borderId="20" xfId="0" applyFont="1" applyFill="1" applyBorder="1" applyAlignment="1" applyProtection="1">
      <alignment horizontal="center" vertical="top" wrapText="1"/>
      <protection locked="0"/>
    </xf>
    <xf numFmtId="0" fontId="22" fillId="0" borderId="12" xfId="0" applyFont="1" applyFill="1" applyBorder="1" applyAlignment="1" applyProtection="1">
      <alignment horizontal="center" vertical="top" wrapText="1"/>
      <protection locked="0"/>
    </xf>
    <xf numFmtId="0" fontId="40" fillId="5" borderId="19" xfId="0" applyFont="1" applyFill="1" applyBorder="1" applyAlignment="1" applyProtection="1">
      <alignment horizontal="center" vertical="center" wrapText="1"/>
      <protection hidden="1"/>
    </xf>
    <xf numFmtId="0" fontId="39" fillId="5" borderId="7" xfId="0" applyFont="1" applyFill="1" applyBorder="1" applyAlignment="1" applyProtection="1">
      <alignment horizontal="center" vertical="center"/>
      <protection hidden="1"/>
    </xf>
    <xf numFmtId="0" fontId="41" fillId="2" borderId="7" xfId="0" applyFont="1" applyFill="1" applyBorder="1" applyAlignment="1" applyProtection="1">
      <alignment horizontal="center" vertical="top" wrapText="1"/>
      <protection locked="0"/>
    </xf>
    <xf numFmtId="0" fontId="41" fillId="5" borderId="9" xfId="0" applyFont="1" applyFill="1" applyBorder="1" applyAlignment="1" applyProtection="1">
      <alignment horizontal="center" vertical="top" wrapText="1"/>
    </xf>
    <xf numFmtId="0" fontId="41" fillId="2" borderId="9" xfId="0" applyFont="1" applyFill="1" applyBorder="1" applyAlignment="1" applyProtection="1">
      <alignment horizontal="center" vertical="top" wrapText="1"/>
      <protection locked="0"/>
    </xf>
    <xf numFmtId="0" fontId="42" fillId="5" borderId="9" xfId="0" applyFont="1" applyFill="1" applyBorder="1" applyAlignment="1" applyProtection="1">
      <alignment horizontal="center" vertical="top" wrapText="1"/>
    </xf>
    <xf numFmtId="0" fontId="41" fillId="0" borderId="9" xfId="0" applyFont="1" applyFill="1" applyBorder="1" applyAlignment="1" applyProtection="1">
      <alignment horizontal="center" vertical="top" wrapText="1"/>
      <protection locked="0"/>
    </xf>
    <xf numFmtId="0" fontId="41" fillId="9" borderId="9" xfId="0" applyFont="1" applyFill="1" applyBorder="1" applyAlignment="1" applyProtection="1">
      <alignment horizontal="center" vertical="top" wrapText="1"/>
    </xf>
    <xf numFmtId="0" fontId="41" fillId="0" borderId="20" xfId="0" applyFont="1" applyFill="1" applyBorder="1" applyAlignment="1" applyProtection="1">
      <alignment horizontal="center" vertical="top" wrapText="1"/>
      <protection locked="0"/>
    </xf>
    <xf numFmtId="0" fontId="41" fillId="9" borderId="20" xfId="0" applyFont="1" applyFill="1" applyBorder="1" applyAlignment="1" applyProtection="1">
      <alignment horizontal="center" vertical="top" wrapText="1"/>
    </xf>
    <xf numFmtId="0" fontId="41" fillId="10" borderId="20" xfId="0" applyFont="1" applyFill="1" applyBorder="1" applyAlignment="1" applyProtection="1">
      <alignment horizontal="center" vertical="top" wrapText="1"/>
    </xf>
    <xf numFmtId="0" fontId="41" fillId="0" borderId="12" xfId="0" applyFont="1" applyFill="1" applyBorder="1" applyAlignment="1" applyProtection="1">
      <alignment horizontal="center" vertical="top" wrapText="1"/>
      <protection locked="0"/>
    </xf>
    <xf numFmtId="0" fontId="40" fillId="5" borderId="7" xfId="0" applyFont="1" applyFill="1" applyBorder="1" applyAlignment="1" applyProtection="1">
      <alignment horizontal="center" vertical="center"/>
      <protection hidden="1"/>
    </xf>
    <xf numFmtId="0" fontId="22" fillId="0" borderId="0" xfId="0" applyFont="1" applyBorder="1" applyAlignment="1">
      <alignment horizontal="center" vertical="top" wrapText="1"/>
    </xf>
    <xf numFmtId="0" fontId="39" fillId="5" borderId="17" xfId="0" applyFont="1" applyFill="1" applyBorder="1" applyAlignment="1" applyProtection="1">
      <alignment horizontal="center" vertical="center"/>
      <protection hidden="1"/>
    </xf>
    <xf numFmtId="0" fontId="39" fillId="5" borderId="19" xfId="0" applyFont="1" applyFill="1" applyBorder="1" applyAlignment="1" applyProtection="1">
      <alignment horizontal="center" vertical="center"/>
      <protection hidden="1"/>
    </xf>
    <xf numFmtId="0" fontId="39" fillId="5" borderId="8" xfId="0" applyFont="1" applyFill="1" applyBorder="1" applyAlignment="1" applyProtection="1">
      <alignment horizontal="center" vertical="center"/>
      <protection hidden="1"/>
    </xf>
    <xf numFmtId="0" fontId="43" fillId="0" borderId="0" xfId="0" applyNumberFormat="1" applyFont="1" applyFill="1" applyBorder="1" applyAlignment="1">
      <alignment horizontal="center" vertical="center"/>
    </xf>
    <xf numFmtId="0" fontId="0" fillId="0" borderId="0" xfId="0" applyNumberFormat="1" applyFont="1" applyFill="1" applyAlignment="1">
      <alignment horizontal="center" vertical="center"/>
    </xf>
    <xf numFmtId="0" fontId="0" fillId="0" borderId="0" xfId="0" applyProtection="1">
      <alignment vertical="center"/>
      <protection locked="0"/>
    </xf>
    <xf numFmtId="0" fontId="0" fillId="0" borderId="0" xfId="0" applyFill="1">
      <alignment vertical="center"/>
    </xf>
    <xf numFmtId="0" fontId="0" fillId="0" borderId="0" xfId="0" applyFill="1" applyProtection="1">
      <alignment vertical="center"/>
      <protection locked="0"/>
    </xf>
    <xf numFmtId="0" fontId="10" fillId="0" borderId="0" xfId="0" applyFont="1">
      <alignment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7" xfId="0" applyFont="1" applyBorder="1" applyAlignment="1">
      <alignment horizontal="center" vertical="center"/>
    </xf>
    <xf numFmtId="0" fontId="0" fillId="0" borderId="8" xfId="0" applyFont="1" applyBorder="1" applyAlignment="1">
      <alignment horizontal="center" vertical="center"/>
    </xf>
    <xf numFmtId="0" fontId="0" fillId="0" borderId="6" xfId="0" applyFont="1" applyBorder="1" applyAlignment="1">
      <alignment horizontal="center" vertical="center"/>
    </xf>
    <xf numFmtId="0" fontId="0" fillId="0" borderId="6" xfId="0" applyFont="1" applyBorder="1" applyAlignment="1">
      <alignment horizontal="center" vertical="center"/>
    </xf>
    <xf numFmtId="177" fontId="34" fillId="7" borderId="8" xfId="0" applyNumberFormat="1" applyFont="1" applyFill="1" applyBorder="1" applyAlignment="1">
      <alignment horizontal="center" vertical="center" textRotation="255"/>
    </xf>
    <xf numFmtId="49" fontId="0" fillId="0" borderId="0" xfId="0" applyNumberFormat="1">
      <alignment vertical="center"/>
    </xf>
    <xf numFmtId="177" fontId="34" fillId="7" borderId="6" xfId="0" applyNumberFormat="1" applyFont="1" applyFill="1" applyBorder="1" applyAlignment="1">
      <alignment horizontal="center" vertical="center" textRotation="255"/>
    </xf>
    <xf numFmtId="0" fontId="25" fillId="0" borderId="18" xfId="0" applyFont="1" applyBorder="1" applyAlignment="1">
      <alignment horizontal="center" vertical="center" wrapText="1"/>
    </xf>
    <xf numFmtId="0" fontId="44" fillId="0" borderId="5" xfId="0" applyFont="1" applyBorder="1" applyAlignment="1">
      <alignment horizontal="center" vertical="center" wrapText="1"/>
    </xf>
    <xf numFmtId="49" fontId="19" fillId="0" borderId="0" xfId="0" applyNumberFormat="1" applyFont="1" applyProtection="1">
      <alignment vertical="center"/>
      <protection locked="0"/>
    </xf>
    <xf numFmtId="0" fontId="45" fillId="0" borderId="0" xfId="0" applyFont="1" applyAlignment="1">
      <alignment horizontal="center" vertical="center"/>
    </xf>
    <xf numFmtId="0" fontId="46" fillId="0" borderId="10" xfId="0" applyFont="1" applyBorder="1" applyAlignment="1">
      <alignment horizontal="left" vertical="center" wrapText="1"/>
    </xf>
    <xf numFmtId="0" fontId="47" fillId="0" borderId="9" xfId="0" applyFont="1" applyBorder="1" applyAlignment="1">
      <alignment horizontal="left" vertical="center" wrapText="1"/>
    </xf>
    <xf numFmtId="0" fontId="47" fillId="0" borderId="11" xfId="0" applyFont="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3" xfId="51"/>
  </cellStyles>
  <dxfs count="5">
    <dxf>
      <fill>
        <patternFill patternType="solid">
          <bgColor indexed="13"/>
        </patternFill>
      </fill>
    </dxf>
    <dxf>
      <font>
        <b val="1"/>
        <i val="0"/>
        <strike val="0"/>
        <color rgb="FFFF0000"/>
      </font>
      <fill>
        <patternFill patternType="solid">
          <bgColor rgb="FFFFFF00"/>
        </patternFill>
      </fill>
    </dxf>
    <dxf>
      <fill>
        <patternFill patternType="solid">
          <bgColor indexed="14"/>
        </patternFill>
      </fill>
    </dxf>
    <dxf>
      <font>
        <color indexed="8"/>
      </font>
      <fill>
        <patternFill patternType="solid">
          <bgColor indexed="14"/>
        </patternFill>
      </fill>
    </dxf>
    <dxf>
      <fill>
        <patternFill patternType="solid">
          <bgColor rgb="FFFFFF00"/>
        </patternFill>
      </fill>
    </dxf>
  </dxfs>
  <tableStyles count="0" defaultTableStyle="TableStyleMedium9" defaultPivotStyle="PivotStyleLight16"/>
  <colors>
    <mruColors>
      <color rgb="00CCFFFF"/>
      <color rgb="00CCFFCC"/>
      <color rgb="00B8CCE4"/>
      <color rgb="00FF00FF"/>
      <color rgb="000066CC"/>
      <color rgb="00FDE9D9"/>
      <color rgb="00CCCCFF"/>
      <color rgb="00969696"/>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3.xml"/><Relationship Id="rId8" Type="http://schemas.openxmlformats.org/officeDocument/2006/relationships/externalLink" Target="externalLinks/externalLink2.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externalLink" Target="externalLinks/externalLink4.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10</xdr:col>
      <xdr:colOff>0</xdr:colOff>
      <xdr:row>69</xdr:row>
      <xdr:rowOff>0</xdr:rowOff>
    </xdr:from>
    <xdr:to>
      <xdr:col>31</xdr:col>
      <xdr:colOff>466724</xdr:colOff>
      <xdr:row>102</xdr:row>
      <xdr:rowOff>0</xdr:rowOff>
    </xdr:to>
    <xdr:sp>
      <xdr:nvSpPr>
        <xdr:cNvPr id="2" name="文本框 3"/>
        <xdr:cNvSpPr txBox="1"/>
      </xdr:nvSpPr>
      <xdr:spPr>
        <a:xfrm>
          <a:off x="7914640" y="14257020"/>
          <a:ext cx="16453485" cy="5972175"/>
        </a:xfrm>
        <a:prstGeom prst="rect">
          <a:avLst/>
        </a:prstGeom>
        <a:solidFill>
          <a:schemeClr val="lt1"/>
        </a:solidFill>
        <a:ln w="9525" cmpd="sng">
          <a:gradFill flip="none" rotWithShape="1">
            <a:gsLst>
              <a:gs pos="0">
                <a:schemeClr val="accent5"/>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lnSpc>
              <a:spcPts val="4000"/>
            </a:lnSpc>
            <a:defRPr sz="1000"/>
          </a:pPr>
          <a:r>
            <a:rPr lang="zh-CN" altLang="en-US" sz="2800" b="0" i="0" u="none" strike="noStrike" baseline="0">
              <a:solidFill>
                <a:srgbClr val="800080"/>
              </a:solidFill>
              <a:latin typeface="华文楷体"/>
              <a:ea typeface="华文楷体"/>
            </a:rPr>
            <a:t>情况说明：</a:t>
          </a:r>
          <a:endParaRPr lang="zh-CN" altLang="en-US" sz="2800" b="0" i="0" u="none" strike="noStrike" baseline="0">
            <a:solidFill>
              <a:srgbClr val="800080"/>
            </a:solidFill>
            <a:latin typeface="华文楷体"/>
            <a:ea typeface="华文楷体"/>
          </a:endParaRPr>
        </a:p>
        <a:p>
          <a:pPr algn="l" rtl="0">
            <a:lnSpc>
              <a:spcPts val="4000"/>
            </a:lnSpc>
            <a:defRPr sz="1000"/>
          </a:pPr>
          <a:r>
            <a:rPr lang="zh-CN" altLang="en-US" sz="2800" b="0" i="0" u="none" strike="noStrike" baseline="0">
              <a:solidFill>
                <a:srgbClr val="800080"/>
              </a:solidFill>
              <a:latin typeface="华文楷体"/>
              <a:ea typeface="华文楷体"/>
            </a:rPr>
            <a:t>格式：</a:t>
          </a:r>
          <a:endParaRPr lang="zh-CN" altLang="en-US" sz="2800" b="0" i="0" u="none" strike="noStrike" baseline="0">
            <a:solidFill>
              <a:srgbClr val="800080"/>
            </a:solidFill>
            <a:latin typeface="华文楷体"/>
            <a:ea typeface="华文楷体"/>
          </a:endParaRPr>
        </a:p>
        <a:p>
          <a:pPr algn="l" rtl="0">
            <a:lnSpc>
              <a:spcPts val="4000"/>
            </a:lnSpc>
            <a:defRPr sz="1000"/>
          </a:pPr>
          <a:r>
            <a:rPr lang="zh-CN" altLang="en-US" sz="2800" b="0" i="0" u="none" strike="noStrike" baseline="0">
              <a:solidFill>
                <a:srgbClr val="800080"/>
              </a:solidFill>
              <a:latin typeface="华文楷体"/>
              <a:ea typeface="华文楷体"/>
            </a:rPr>
            <a:t>代码x：因xx原因，增\减了x人。（不要写去年填报有误之类的原因）</a:t>
          </a:r>
          <a:endParaRPr lang="zh-CN" altLang="en-US" sz="2800" b="0" i="0" u="none" strike="noStrike" baseline="0">
            <a:solidFill>
              <a:srgbClr val="800080"/>
            </a:solidFill>
            <a:latin typeface="华文楷体"/>
            <a:ea typeface="华文楷体"/>
          </a:endParaRPr>
        </a:p>
        <a:p>
          <a:pPr algn="l" rtl="0">
            <a:defRPr sz="1000"/>
          </a:pPr>
          <a:r>
            <a:rPr lang="zh-CN" altLang="en-US" sz="1800" b="0" i="0" u="none" strike="noStrike" baseline="0">
              <a:solidFill>
                <a:srgbClr val="FF0000"/>
              </a:solidFill>
              <a:latin typeface="宋体" panose="02010600030101010101" pitchFamily="7" charset="-122"/>
              <a:ea typeface="宋体" panose="02010600030101010101" pitchFamily="7" charset="-122"/>
            </a:rPr>
            <a:t>1、代码X：...</a:t>
          </a:r>
          <a:endParaRPr lang="zh-CN" altLang="en-US" sz="1800" b="0" i="0" u="none" strike="noStrike" baseline="0">
            <a:solidFill>
              <a:srgbClr val="FF0000"/>
            </a:solidFill>
            <a:latin typeface="宋体" panose="02010600030101010101" pitchFamily="7" charset="-122"/>
            <a:ea typeface="宋体" panose="02010600030101010101" pitchFamily="7" charset="-122"/>
          </a:endParaRPr>
        </a:p>
        <a:p>
          <a:pPr algn="l" rtl="0">
            <a:lnSpc>
              <a:spcPts val="2200"/>
            </a:lnSpc>
            <a:defRPr sz="1000"/>
          </a:pPr>
          <a:r>
            <a:rPr lang="zh-CN" altLang="en-US" sz="1800" b="0" i="0" u="none" strike="noStrike" baseline="0">
              <a:solidFill>
                <a:srgbClr val="FF0000"/>
              </a:solidFill>
              <a:latin typeface="宋体" panose="02010600030101010101" pitchFamily="7" charset="-122"/>
              <a:ea typeface="宋体" panose="02010600030101010101" pitchFamily="7" charset="-122"/>
            </a:rPr>
            <a:t>2、...</a:t>
          </a:r>
          <a:endParaRPr lang="zh-CN" altLang="en-US" sz="1800" b="0" i="0" u="none" strike="noStrike" baseline="0">
            <a:solidFill>
              <a:srgbClr val="FF0000"/>
            </a:solidFill>
            <a:latin typeface="宋体" panose="02010600030101010101" pitchFamily="7" charset="-122"/>
            <a:ea typeface="宋体" panose="02010600030101010101" pitchFamily="7" charset="-122"/>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0</xdr:colOff>
      <xdr:row>69</xdr:row>
      <xdr:rowOff>0</xdr:rowOff>
    </xdr:from>
    <xdr:to>
      <xdr:col>31</xdr:col>
      <xdr:colOff>466724</xdr:colOff>
      <xdr:row>102</xdr:row>
      <xdr:rowOff>0</xdr:rowOff>
    </xdr:to>
    <xdr:sp>
      <xdr:nvSpPr>
        <xdr:cNvPr id="2" name="文本框 3"/>
        <xdr:cNvSpPr txBox="1"/>
      </xdr:nvSpPr>
      <xdr:spPr>
        <a:xfrm>
          <a:off x="8294370" y="14257020"/>
          <a:ext cx="16463010" cy="5972175"/>
        </a:xfrm>
        <a:prstGeom prst="rect">
          <a:avLst/>
        </a:prstGeom>
        <a:solidFill>
          <a:schemeClr val="lt1"/>
        </a:solidFill>
        <a:ln w="9525" cmpd="sng">
          <a:gradFill flip="none" rotWithShape="1">
            <a:gsLst>
              <a:gs pos="0">
                <a:schemeClr val="accent5"/>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lnSpc>
              <a:spcPts val="4000"/>
            </a:lnSpc>
            <a:defRPr sz="1000"/>
          </a:pPr>
          <a:r>
            <a:rPr lang="zh-CN" altLang="en-US" sz="2800" b="0" i="0" u="none" strike="noStrike" baseline="0">
              <a:solidFill>
                <a:srgbClr val="800080"/>
              </a:solidFill>
              <a:latin typeface="华文楷体"/>
              <a:ea typeface="华文楷体"/>
            </a:rPr>
            <a:t>情况说明：</a:t>
          </a:r>
          <a:endParaRPr lang="zh-CN" altLang="en-US" sz="2800" b="0" i="0" u="none" strike="noStrike" baseline="0">
            <a:solidFill>
              <a:srgbClr val="800080"/>
            </a:solidFill>
            <a:latin typeface="华文楷体"/>
            <a:ea typeface="华文楷体"/>
          </a:endParaRPr>
        </a:p>
        <a:p>
          <a:pPr algn="l" rtl="0">
            <a:lnSpc>
              <a:spcPts val="4000"/>
            </a:lnSpc>
            <a:defRPr sz="1000"/>
          </a:pPr>
          <a:r>
            <a:rPr lang="zh-CN" altLang="en-US" sz="2800" b="0" i="0" u="none" strike="noStrike" baseline="0">
              <a:solidFill>
                <a:srgbClr val="800080"/>
              </a:solidFill>
              <a:latin typeface="华文楷体"/>
              <a:ea typeface="华文楷体"/>
            </a:rPr>
            <a:t>格式：</a:t>
          </a:r>
          <a:endParaRPr lang="zh-CN" altLang="en-US" sz="2800" b="0" i="0" u="none" strike="noStrike" baseline="0">
            <a:solidFill>
              <a:srgbClr val="800080"/>
            </a:solidFill>
            <a:latin typeface="华文楷体"/>
            <a:ea typeface="华文楷体"/>
          </a:endParaRPr>
        </a:p>
        <a:p>
          <a:pPr algn="l" rtl="0">
            <a:lnSpc>
              <a:spcPts val="4000"/>
            </a:lnSpc>
            <a:defRPr sz="1000"/>
          </a:pPr>
          <a:r>
            <a:rPr lang="zh-CN" altLang="en-US" sz="2800" b="0" i="0" u="none" strike="noStrike" baseline="0">
              <a:solidFill>
                <a:srgbClr val="800080"/>
              </a:solidFill>
              <a:latin typeface="华文楷体"/>
              <a:ea typeface="华文楷体"/>
            </a:rPr>
            <a:t>代码x：因xx原因，增\减了x人。（不要写去年填报有误之类的原因）</a:t>
          </a:r>
          <a:endParaRPr lang="zh-CN" altLang="en-US" sz="2800" b="0" i="0" u="none" strike="noStrike" baseline="0">
            <a:solidFill>
              <a:srgbClr val="800080"/>
            </a:solidFill>
            <a:latin typeface="华文楷体"/>
            <a:ea typeface="华文楷体"/>
          </a:endParaRPr>
        </a:p>
        <a:p>
          <a:pPr algn="l" rtl="0">
            <a:defRPr sz="1000"/>
          </a:pPr>
          <a:r>
            <a:rPr lang="zh-CN" altLang="en-US" sz="1800" b="0" i="0" u="none" strike="noStrike" baseline="0">
              <a:solidFill>
                <a:srgbClr val="FF0000"/>
              </a:solidFill>
              <a:latin typeface="宋体" panose="02010600030101010101" pitchFamily="7" charset="-122"/>
              <a:ea typeface="宋体" panose="02010600030101010101" pitchFamily="7" charset="-122"/>
            </a:rPr>
            <a:t>1、代码X：...</a:t>
          </a:r>
          <a:endParaRPr lang="zh-CN" altLang="en-US" sz="1800" b="0" i="0" u="none" strike="noStrike" baseline="0">
            <a:solidFill>
              <a:srgbClr val="FF0000"/>
            </a:solidFill>
            <a:latin typeface="宋体" panose="02010600030101010101" pitchFamily="7" charset="-122"/>
            <a:ea typeface="宋体" panose="02010600030101010101" pitchFamily="7" charset="-122"/>
          </a:endParaRPr>
        </a:p>
        <a:p>
          <a:pPr algn="l" rtl="0">
            <a:lnSpc>
              <a:spcPts val="2200"/>
            </a:lnSpc>
            <a:defRPr sz="1000"/>
          </a:pPr>
          <a:r>
            <a:rPr lang="zh-CN" altLang="en-US" sz="1800" b="0" i="0" u="none" strike="noStrike" baseline="0">
              <a:solidFill>
                <a:srgbClr val="FF0000"/>
              </a:solidFill>
              <a:latin typeface="宋体" panose="02010600030101010101" pitchFamily="7" charset="-122"/>
              <a:ea typeface="宋体" panose="02010600030101010101" pitchFamily="7" charset="-122"/>
            </a:rPr>
            <a:t>2、...</a:t>
          </a:r>
          <a:endParaRPr lang="zh-CN" altLang="en-US" sz="1800" b="0" i="0" u="none" strike="noStrike" baseline="0">
            <a:solidFill>
              <a:srgbClr val="FF0000"/>
            </a:solidFill>
            <a:latin typeface="宋体" panose="02010600030101010101" pitchFamily="7" charset="-122"/>
            <a:ea typeface="宋体" panose="02010600030101010101" pitchFamily="7" charset="-122"/>
          </a:endParaRP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0</xdr:colOff>
      <xdr:row>69</xdr:row>
      <xdr:rowOff>0</xdr:rowOff>
    </xdr:from>
    <xdr:to>
      <xdr:col>31</xdr:col>
      <xdr:colOff>466724</xdr:colOff>
      <xdr:row>102</xdr:row>
      <xdr:rowOff>0</xdr:rowOff>
    </xdr:to>
    <xdr:sp>
      <xdr:nvSpPr>
        <xdr:cNvPr id="2" name="文本框 3"/>
        <xdr:cNvSpPr txBox="1"/>
      </xdr:nvSpPr>
      <xdr:spPr>
        <a:xfrm>
          <a:off x="8286750" y="14257020"/>
          <a:ext cx="16377285" cy="5972175"/>
        </a:xfrm>
        <a:prstGeom prst="rect">
          <a:avLst/>
        </a:prstGeom>
        <a:solidFill>
          <a:schemeClr val="lt1"/>
        </a:solidFill>
        <a:ln w="9525" cmpd="sng">
          <a:gradFill flip="none" rotWithShape="1">
            <a:gsLst>
              <a:gs pos="0">
                <a:schemeClr val="accent5"/>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lnSpc>
              <a:spcPts val="4000"/>
            </a:lnSpc>
            <a:defRPr sz="1000"/>
          </a:pPr>
          <a:r>
            <a:rPr lang="zh-CN" altLang="en-US" sz="2800" b="0" i="0" u="none" strike="noStrike" baseline="0">
              <a:solidFill>
                <a:srgbClr val="800080"/>
              </a:solidFill>
              <a:latin typeface="华文楷体"/>
              <a:ea typeface="华文楷体"/>
            </a:rPr>
            <a:t>情况说明：</a:t>
          </a:r>
          <a:endParaRPr lang="zh-CN" altLang="en-US" sz="2800" b="0" i="0" u="none" strike="noStrike" baseline="0">
            <a:solidFill>
              <a:srgbClr val="800080"/>
            </a:solidFill>
            <a:latin typeface="华文楷体"/>
            <a:ea typeface="华文楷体"/>
          </a:endParaRPr>
        </a:p>
        <a:p>
          <a:pPr algn="l" rtl="0">
            <a:lnSpc>
              <a:spcPts val="4000"/>
            </a:lnSpc>
            <a:defRPr sz="1000"/>
          </a:pPr>
          <a:r>
            <a:rPr lang="zh-CN" altLang="en-US" sz="2800" b="0" i="0" u="none" strike="noStrike" baseline="0">
              <a:solidFill>
                <a:srgbClr val="800080"/>
              </a:solidFill>
              <a:latin typeface="华文楷体"/>
              <a:ea typeface="华文楷体"/>
            </a:rPr>
            <a:t>格式：</a:t>
          </a:r>
          <a:endParaRPr lang="zh-CN" altLang="en-US" sz="2800" b="0" i="0" u="none" strike="noStrike" baseline="0">
            <a:solidFill>
              <a:srgbClr val="800080"/>
            </a:solidFill>
            <a:latin typeface="华文楷体"/>
            <a:ea typeface="华文楷体"/>
          </a:endParaRPr>
        </a:p>
        <a:p>
          <a:pPr algn="l" rtl="0">
            <a:lnSpc>
              <a:spcPts val="4000"/>
            </a:lnSpc>
            <a:defRPr sz="1000"/>
          </a:pPr>
          <a:r>
            <a:rPr lang="zh-CN" altLang="en-US" sz="2800" b="0" i="0" u="none" strike="noStrike" baseline="0">
              <a:solidFill>
                <a:srgbClr val="800080"/>
              </a:solidFill>
              <a:latin typeface="华文楷体"/>
              <a:ea typeface="华文楷体"/>
            </a:rPr>
            <a:t>代码x：因xx原因，增\减了x人。（不要写去年填报有误之类的原因）</a:t>
          </a:r>
          <a:endParaRPr lang="zh-CN" altLang="en-US" sz="2800" b="0" i="0" u="none" strike="noStrike" baseline="0">
            <a:solidFill>
              <a:srgbClr val="800080"/>
            </a:solidFill>
            <a:latin typeface="华文楷体"/>
            <a:ea typeface="华文楷体"/>
          </a:endParaRPr>
        </a:p>
        <a:p>
          <a:pPr algn="l" rtl="0">
            <a:defRPr sz="1000"/>
          </a:pPr>
          <a:r>
            <a:rPr lang="zh-CN" altLang="en-US" sz="1800" b="0" i="0" u="none" strike="noStrike" baseline="0">
              <a:solidFill>
                <a:srgbClr val="FF0000"/>
              </a:solidFill>
              <a:latin typeface="宋体" panose="02010600030101010101" pitchFamily="7" charset="-122"/>
              <a:ea typeface="宋体" panose="02010600030101010101" pitchFamily="7" charset="-122"/>
            </a:rPr>
            <a:t>1、代码X：...</a:t>
          </a:r>
          <a:endParaRPr lang="zh-CN" altLang="en-US" sz="1800" b="0" i="0" u="none" strike="noStrike" baseline="0">
            <a:solidFill>
              <a:srgbClr val="FF0000"/>
            </a:solidFill>
            <a:latin typeface="宋体" panose="02010600030101010101" pitchFamily="7" charset="-122"/>
            <a:ea typeface="宋体" panose="02010600030101010101" pitchFamily="7" charset="-122"/>
          </a:endParaRPr>
        </a:p>
        <a:p>
          <a:pPr algn="l" rtl="0">
            <a:lnSpc>
              <a:spcPts val="2200"/>
            </a:lnSpc>
            <a:defRPr sz="1000"/>
          </a:pPr>
          <a:r>
            <a:rPr lang="zh-CN" altLang="en-US" sz="1800" b="0" i="0" u="none" strike="noStrike" baseline="0">
              <a:solidFill>
                <a:srgbClr val="FF0000"/>
              </a:solidFill>
              <a:latin typeface="宋体" panose="02010600030101010101" pitchFamily="7" charset="-122"/>
              <a:ea typeface="宋体" panose="02010600030101010101" pitchFamily="7" charset="-122"/>
            </a:rPr>
            <a:t>2、...</a:t>
          </a:r>
          <a:endParaRPr lang="zh-CN" altLang="en-US" sz="1800" b="0" i="0" u="none" strike="noStrike" baseline="0">
            <a:solidFill>
              <a:srgbClr val="FF0000"/>
            </a:solidFill>
            <a:latin typeface="宋体" panose="02010600030101010101" pitchFamily="7" charset="-122"/>
            <a:ea typeface="宋体" panose="02010600030101010101" pitchFamily="7" charset="-12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iduSyncdisk\2020\&#20892;&#19994;\2022&#24180;&#20892;&#19994;&#23450;&#25253;\2022&#20892;&#19994;&#24180;&#25253;\2022&#24191;&#27700;&#24066;&#20892;&#19994;&#24180;&#25253;&#27719;&#24635;&#65288;&#20135;&#20540;&#19987;&#29992;&#65289;%20-%20&#23450;&#266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ublic\f\&#20892;&#19994;\2014&#31179;&#25910;&#31918;&#39135;&#20316;&#29289;&#20135;&#37327;&#39044;&#35745;&#26680;&#23454;\2014&#65336;&#65336;&#31179;&#25910;&#31918;&#39135;&#20316;&#29289;&#20135;&#37327;&#39044;&#35745;&#26680;&#2345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20892;&#19994;\2014&#20840;&#24180;&#20027;&#35201;&#20892;&#26519;&#29287;&#28180;&#19994;&#20135;&#21697;&#20135;&#37327;&#20135;&#20540;&#39044;&#35745;\2014&#24191;&#27700;&#24066;&#20840;&#24180;&#20027;&#35201;&#20892;&#26519;&#29287;&#28180;&#20135;&#21697;&#20135;&#37327;&#21450;&#20135;&#20540;&#39044;&#35745;&#27719;&#246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ublic\f\&#20892;&#19994;\2014&#31179;&#25910;&#31918;&#39135;&#20316;&#29289;&#20135;&#37327;&#39044;&#35745;&#26680;&#23454;\&#24191;&#27700;&#24066;&#26449;&#32423;&#30005;&#23376;&#21488;&#24080;&#31995;&#32479;\201X&#24180;&#24212;&#23665;&#21150;&#20107;&#22788;XX&#26449;&#30005;&#23376;&#21488;&#24080;&#31995;&#32479;\&#24212;&#21150;&#20998;&#26449;&#25968;&#25454;&#26356;&#26032;&#25991;&#26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农业生产条件"/>
      <sheetName val="农业生产条件２"/>
      <sheetName val="农村劳动力转移情况"/>
      <sheetName val="粮食作物生产情况"/>
      <sheetName val="经济作物生产情况"/>
      <sheetName val="设施农业生产情况"/>
      <sheetName val="茶叶水果食用坚果生产"/>
      <sheetName val="林业生产情况"/>
      <sheetName val="主要畜禽生产情况"/>
      <sheetName val="非主要畜牧业生产情况"/>
      <sheetName val="畜禽规模养殖情况"/>
      <sheetName val="渔业生产情况"/>
      <sheetName val="产值计算表"/>
      <sheetName val="产值补充计算表"/>
      <sheetName val="主要指标比较表"/>
      <sheetName val="增加值计算表"/>
      <sheetName val="分摊比例"/>
      <sheetName val="手工录入部分"/>
      <sheetName val="产值计算表 (2)"/>
      <sheetName val="产值计算表 (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使用说明"/>
      <sheetName val="秋收作物产量"/>
      <sheetName val="年报主要指标更新"/>
      <sheetName val="定季报作物指标更新"/>
      <sheetName val="Sheet1"/>
      <sheetName val="Sheet"/>
    </sheetNames>
    <sheetDataSet>
      <sheetData sheetId="0"/>
      <sheetData sheetId="1">
        <row r="45">
          <cell r="AZ45" t="str">
            <v>填报单位:</v>
          </cell>
        </row>
        <row r="46">
          <cell r="AZ46" t="str">
            <v>填报单位:广水市统计局</v>
          </cell>
          <cell r="BA46" t="str">
            <v>应山办事处</v>
          </cell>
          <cell r="BB46" t="str">
            <v>十里办事处</v>
          </cell>
          <cell r="BC46" t="str">
            <v>广水办事处</v>
          </cell>
          <cell r="BD46" t="str">
            <v>武胜关镇</v>
          </cell>
          <cell r="BE46" t="str">
            <v>杨寨镇</v>
          </cell>
          <cell r="BF46" t="str">
            <v>陈巷镇</v>
          </cell>
          <cell r="BG46" t="str">
            <v>长岭镇</v>
          </cell>
          <cell r="BH46" t="str">
            <v>马坪镇</v>
          </cell>
          <cell r="BI46" t="str">
            <v>关庙镇</v>
          </cell>
          <cell r="BJ46" t="str">
            <v>余店镇</v>
          </cell>
          <cell r="BK46" t="str">
            <v>吴店镇</v>
          </cell>
          <cell r="BL46" t="str">
            <v>郝店镇</v>
          </cell>
          <cell r="BM46" t="str">
            <v>蔡河镇</v>
          </cell>
          <cell r="BN46" t="str">
            <v>城郊乡</v>
          </cell>
          <cell r="BO46" t="str">
            <v>李店乡</v>
          </cell>
          <cell r="BP46" t="str">
            <v>太平乡</v>
          </cell>
          <cell r="BQ46" t="str">
            <v>骆店乡</v>
          </cell>
          <cell r="BR46" t="str">
            <v>国营场</v>
          </cell>
        </row>
        <row r="47">
          <cell r="AZ47" t="str">
            <v>填报单位:应山办事处</v>
          </cell>
          <cell r="BA47" t="str">
            <v>许家井</v>
          </cell>
          <cell r="BB47" t="str">
            <v>双桥</v>
          </cell>
          <cell r="BC47" t="str">
            <v>南关</v>
          </cell>
          <cell r="BD47" t="str">
            <v>北关</v>
          </cell>
          <cell r="BE47" t="str">
            <v>三里河</v>
          </cell>
          <cell r="BF47" t="str">
            <v>前河</v>
          </cell>
          <cell r="BG47" t="str">
            <v>红石坡</v>
          </cell>
          <cell r="BH47" t="str">
            <v>三里塘</v>
          </cell>
          <cell r="BI47" t="str">
            <v>八一村</v>
          </cell>
          <cell r="BJ47" t="str">
            <v>九龙河</v>
          </cell>
          <cell r="BK47" t="str">
            <v>黑虎冲</v>
          </cell>
        </row>
        <row r="48">
          <cell r="AZ48" t="str">
            <v>填报单位:十里办事处</v>
          </cell>
          <cell r="BA48" t="str">
            <v>十里</v>
          </cell>
          <cell r="BB48" t="str">
            <v>清水桥</v>
          </cell>
          <cell r="BC48" t="str">
            <v>马都司</v>
          </cell>
          <cell r="BD48" t="str">
            <v>马寨</v>
          </cell>
          <cell r="BE48" t="str">
            <v>三合</v>
          </cell>
          <cell r="BF48" t="str">
            <v>双塘</v>
          </cell>
          <cell r="BG48" t="str">
            <v>望夫楼</v>
          </cell>
          <cell r="BH48" t="str">
            <v>灵台山</v>
          </cell>
          <cell r="BI48" t="str">
            <v>墩塘</v>
          </cell>
          <cell r="BJ48" t="str">
            <v>林坡</v>
          </cell>
          <cell r="BK48" t="str">
            <v>盘龙岗</v>
          </cell>
          <cell r="BL48" t="str">
            <v>朝阳</v>
          </cell>
          <cell r="BM48" t="str">
            <v>朱店</v>
          </cell>
          <cell r="BN48" t="str">
            <v>红石塘</v>
          </cell>
          <cell r="BO48" t="str">
            <v>双畈</v>
          </cell>
          <cell r="BP48" t="str">
            <v>千户冲</v>
          </cell>
          <cell r="BQ48" t="str">
            <v>殷家新屋</v>
          </cell>
          <cell r="BR48" t="str">
            <v>仙人洞</v>
          </cell>
          <cell r="BS48" t="str">
            <v>同心店</v>
          </cell>
          <cell r="BT48" t="str">
            <v>王家棚</v>
          </cell>
          <cell r="BU48" t="str">
            <v>天竹河</v>
          </cell>
          <cell r="BV48" t="str">
            <v>杨家岗</v>
          </cell>
          <cell r="BW48" t="str">
            <v>谭家河</v>
          </cell>
          <cell r="BX48" t="str">
            <v>七里</v>
          </cell>
          <cell r="BY48" t="str">
            <v>虎山</v>
          </cell>
          <cell r="BZ48" t="str">
            <v>向荣</v>
          </cell>
          <cell r="CA48" t="str">
            <v>观音</v>
          </cell>
          <cell r="CB48" t="str">
            <v>新华</v>
          </cell>
          <cell r="CC48" t="str">
            <v>宝林寺</v>
          </cell>
          <cell r="CD48" t="str">
            <v>九联</v>
          </cell>
          <cell r="CE48" t="str">
            <v>快活岭</v>
          </cell>
        </row>
        <row r="49">
          <cell r="AZ49" t="str">
            <v>填报单位:广水办事处</v>
          </cell>
          <cell r="BA49" t="str">
            <v>土门</v>
          </cell>
          <cell r="BB49" t="str">
            <v>流沙冲</v>
          </cell>
          <cell r="BC49" t="str">
            <v>铁板桥</v>
          </cell>
          <cell r="BD49" t="str">
            <v>南站</v>
          </cell>
          <cell r="BE49" t="str">
            <v>南山</v>
          </cell>
          <cell r="BF49" t="str">
            <v>驼子</v>
          </cell>
          <cell r="BG49" t="str">
            <v>陡坡</v>
          </cell>
          <cell r="BH49" t="str">
            <v>竹林</v>
          </cell>
          <cell r="BI49" t="str">
            <v>松林</v>
          </cell>
          <cell r="BJ49" t="str">
            <v>双岗</v>
          </cell>
          <cell r="BK49" t="str">
            <v>芦兴</v>
          </cell>
          <cell r="BL49" t="str">
            <v>马鞍</v>
          </cell>
          <cell r="BM49" t="str">
            <v>西河</v>
          </cell>
        </row>
        <row r="50">
          <cell r="AZ50" t="str">
            <v>填报单位:武胜关镇</v>
          </cell>
          <cell r="BA50" t="str">
            <v>武阳</v>
          </cell>
          <cell r="BB50" t="str">
            <v>杨家河</v>
          </cell>
          <cell r="BC50" t="str">
            <v>孝子店</v>
          </cell>
          <cell r="BD50" t="str">
            <v>金鸡河</v>
          </cell>
          <cell r="BE50" t="str">
            <v>青山</v>
          </cell>
          <cell r="BF50" t="str">
            <v>芦花湾</v>
          </cell>
          <cell r="BG50" t="str">
            <v>碾子湾</v>
          </cell>
          <cell r="BH50" t="str">
            <v>水果庙</v>
          </cell>
          <cell r="BI50" t="str">
            <v>南新</v>
          </cell>
          <cell r="BJ50" t="str">
            <v>梅家湾</v>
          </cell>
          <cell r="BK50" t="str">
            <v>铺冲</v>
          </cell>
          <cell r="BL50" t="str">
            <v>陈家湾</v>
          </cell>
          <cell r="BM50" t="str">
            <v>杨林沟</v>
          </cell>
          <cell r="BN50" t="str">
            <v>易柳</v>
          </cell>
          <cell r="BO50" t="str">
            <v>桃园</v>
          </cell>
          <cell r="BP50" t="str">
            <v>腊水河</v>
          </cell>
          <cell r="BQ50" t="str">
            <v>楼子冲</v>
          </cell>
          <cell r="BR50" t="str">
            <v>培龙</v>
          </cell>
          <cell r="BS50" t="str">
            <v>姚庙</v>
          </cell>
          <cell r="BT50" t="str">
            <v>官屋湾</v>
          </cell>
          <cell r="BU50" t="str">
            <v>新岗</v>
          </cell>
          <cell r="BV50" t="str">
            <v>乐山</v>
          </cell>
          <cell r="BW50" t="str">
            <v>泉水</v>
          </cell>
          <cell r="BX50" t="str">
            <v>冷棚</v>
          </cell>
          <cell r="BY50" t="str">
            <v>新屋</v>
          </cell>
          <cell r="BZ50" t="str">
            <v>黄岗</v>
          </cell>
          <cell r="CA50" t="str">
            <v>胡家湾</v>
          </cell>
        </row>
        <row r="51">
          <cell r="AZ51" t="str">
            <v>填报单位:杨寨镇</v>
          </cell>
          <cell r="BA51" t="str">
            <v>金鼎社区</v>
          </cell>
          <cell r="BB51" t="str">
            <v>方店村</v>
          </cell>
          <cell r="BC51" t="str">
            <v>杨榨村</v>
          </cell>
          <cell r="BD51" t="str">
            <v>刘畈村</v>
          </cell>
          <cell r="BE51" t="str">
            <v>杨田村</v>
          </cell>
          <cell r="BF51" t="str">
            <v>杨寨村</v>
          </cell>
          <cell r="BG51" t="str">
            <v>余店村</v>
          </cell>
          <cell r="BH51" t="str">
            <v>高山村</v>
          </cell>
          <cell r="BI51" t="str">
            <v>陈家河村</v>
          </cell>
          <cell r="BJ51" t="str">
            <v>代畈村</v>
          </cell>
          <cell r="BK51" t="str">
            <v>朱新街</v>
          </cell>
          <cell r="BL51" t="str">
            <v>同新村</v>
          </cell>
          <cell r="BM51" t="str">
            <v>郭店村</v>
          </cell>
          <cell r="BN51" t="str">
            <v>左榨村</v>
          </cell>
          <cell r="BO51" t="str">
            <v>西湾村</v>
          </cell>
          <cell r="BP51" t="str">
            <v>东红村</v>
          </cell>
          <cell r="BQ51" t="str">
            <v>东周村</v>
          </cell>
          <cell r="BR51" t="str">
            <v>邓店村</v>
          </cell>
          <cell r="BS51" t="str">
            <v>京桥村</v>
          </cell>
          <cell r="BT51" t="str">
            <v>丁湾村</v>
          </cell>
          <cell r="BU51" t="str">
            <v>仁寨村</v>
          </cell>
          <cell r="BV51" t="str">
            <v>茶林村</v>
          </cell>
          <cell r="BW51" t="str">
            <v>大步村</v>
          </cell>
          <cell r="BX51" t="str">
            <v>猫山村</v>
          </cell>
        </row>
        <row r="52">
          <cell r="AZ52" t="str">
            <v>填报单位:陈巷镇</v>
          </cell>
          <cell r="BA52" t="str">
            <v>陈巷居委会</v>
          </cell>
          <cell r="BB52" t="str">
            <v>棚兴</v>
          </cell>
          <cell r="BC52" t="str">
            <v>兴河</v>
          </cell>
          <cell r="BD52" t="str">
            <v>方略</v>
          </cell>
          <cell r="BE52" t="str">
            <v>友谊</v>
          </cell>
          <cell r="BF52" t="str">
            <v>团兴</v>
          </cell>
          <cell r="BG52" t="str">
            <v>东风</v>
          </cell>
          <cell r="BH52" t="str">
            <v>高坡</v>
          </cell>
          <cell r="BI52" t="str">
            <v>旭升</v>
          </cell>
          <cell r="BJ52" t="str">
            <v>胡庙</v>
          </cell>
          <cell r="BK52" t="str">
            <v>黄岗</v>
          </cell>
          <cell r="BL52" t="str">
            <v>唐氏祠</v>
          </cell>
          <cell r="BM52" t="str">
            <v>梧桐</v>
          </cell>
          <cell r="BN52" t="str">
            <v>高庙</v>
          </cell>
          <cell r="BO52" t="str">
            <v>吴氏祠</v>
          </cell>
          <cell r="BP52" t="str">
            <v>刘岗</v>
          </cell>
          <cell r="BQ52" t="str">
            <v>李岗</v>
          </cell>
          <cell r="BR52" t="str">
            <v>轭头</v>
          </cell>
          <cell r="BS52" t="str">
            <v>虎弼冲</v>
          </cell>
          <cell r="BT52" t="str">
            <v>水寨</v>
          </cell>
          <cell r="BU52" t="str">
            <v>金山</v>
          </cell>
          <cell r="BV52" t="str">
            <v>经强</v>
          </cell>
          <cell r="BW52" t="str">
            <v>吉阳</v>
          </cell>
          <cell r="BX52" t="str">
            <v>高峰</v>
          </cell>
          <cell r="BY52" t="str">
            <v>仓屋咀</v>
          </cell>
          <cell r="BZ52" t="str">
            <v>观音</v>
          </cell>
        </row>
        <row r="53">
          <cell r="AZ53" t="str">
            <v>填报单位:长岭镇</v>
          </cell>
          <cell r="BA53" t="str">
            <v>梧桐寺</v>
          </cell>
          <cell r="BB53" t="str">
            <v>鼓寨</v>
          </cell>
          <cell r="BC53" t="str">
            <v>同心</v>
          </cell>
          <cell r="BD53" t="str">
            <v>月仙坳</v>
          </cell>
          <cell r="BE53" t="str">
            <v>建设</v>
          </cell>
          <cell r="BF53" t="str">
            <v>新庵</v>
          </cell>
          <cell r="BG53" t="str">
            <v>日光</v>
          </cell>
          <cell r="BH53" t="str">
            <v>永阳</v>
          </cell>
          <cell r="BI53" t="str">
            <v>五一</v>
          </cell>
          <cell r="BJ53" t="str">
            <v>长岭街</v>
          </cell>
          <cell r="BK53" t="str">
            <v>柳堤街</v>
          </cell>
          <cell r="BL53" t="str">
            <v>白果</v>
          </cell>
          <cell r="BM53" t="str">
            <v>黑虎</v>
          </cell>
          <cell r="BN53" t="str">
            <v>吕冲</v>
          </cell>
          <cell r="BO53" t="str">
            <v>云台街</v>
          </cell>
          <cell r="BP53" t="str">
            <v>栗坡</v>
          </cell>
          <cell r="BQ53" t="str">
            <v>泉水</v>
          </cell>
          <cell r="BR53" t="str">
            <v>联民</v>
          </cell>
          <cell r="BS53" t="str">
            <v>联合</v>
          </cell>
          <cell r="BT53" t="str">
            <v>合心</v>
          </cell>
          <cell r="BU53" t="str">
            <v>风凰</v>
          </cell>
          <cell r="BV53" t="str">
            <v>狮坡</v>
          </cell>
          <cell r="BW53" t="str">
            <v>骑龙</v>
          </cell>
          <cell r="BX53" t="str">
            <v>金银岗</v>
          </cell>
          <cell r="BY53" t="str">
            <v>平江</v>
          </cell>
          <cell r="BZ53" t="str">
            <v>白鹤</v>
          </cell>
          <cell r="CA53" t="str">
            <v>农场</v>
          </cell>
          <cell r="CB53" t="str">
            <v>平林市</v>
          </cell>
          <cell r="CC53" t="str">
            <v>龙泉寺</v>
          </cell>
          <cell r="CD53" t="str">
            <v>狮子山</v>
          </cell>
          <cell r="CE53" t="str">
            <v>万安</v>
          </cell>
          <cell r="CF53" t="str">
            <v>红寨</v>
          </cell>
          <cell r="CG53" t="str">
            <v>锣鼓田</v>
          </cell>
          <cell r="CH53" t="str">
            <v>徐寨</v>
          </cell>
          <cell r="CI53" t="str">
            <v>肖桥</v>
          </cell>
          <cell r="CJ53" t="str">
            <v>罗家凼</v>
          </cell>
          <cell r="CK53" t="str">
            <v>菜畈</v>
          </cell>
          <cell r="CL53" t="str">
            <v>土滩埔</v>
          </cell>
          <cell r="CM53" t="str">
            <v>横山坡</v>
          </cell>
        </row>
        <row r="54">
          <cell r="AZ54" t="str">
            <v>填报单位:马坪镇</v>
          </cell>
          <cell r="BA54" t="str">
            <v>随应桥</v>
          </cell>
          <cell r="BB54" t="str">
            <v>三里岗</v>
          </cell>
          <cell r="BC54" t="str">
            <v>车站</v>
          </cell>
          <cell r="BD54" t="str">
            <v>严舒畈</v>
          </cell>
          <cell r="BE54" t="str">
            <v>黄金畈</v>
          </cell>
          <cell r="BF54" t="str">
            <v>胡家岩</v>
          </cell>
          <cell r="BG54" t="str">
            <v>新河</v>
          </cell>
          <cell r="BH54" t="str">
            <v>棚子岗</v>
          </cell>
          <cell r="BI54" t="str">
            <v>东青</v>
          </cell>
          <cell r="BJ54" t="str">
            <v>峰山</v>
          </cell>
          <cell r="BK54" t="str">
            <v>龟山</v>
          </cell>
          <cell r="BL54" t="str">
            <v>洪桥</v>
          </cell>
          <cell r="BM54" t="str">
            <v>柏林</v>
          </cell>
          <cell r="BN54" t="str">
            <v>狮子岗</v>
          </cell>
          <cell r="BO54" t="str">
            <v>军山</v>
          </cell>
          <cell r="BP54" t="str">
            <v>柳林</v>
          </cell>
        </row>
        <row r="55">
          <cell r="AZ55" t="str">
            <v>填报单位:关庙镇</v>
          </cell>
          <cell r="BA55" t="str">
            <v>金星</v>
          </cell>
          <cell r="BB55" t="str">
            <v>永兴</v>
          </cell>
          <cell r="BC55" t="str">
            <v>同心</v>
          </cell>
          <cell r="BD55" t="str">
            <v>先锋</v>
          </cell>
          <cell r="BE55" t="str">
            <v>中心</v>
          </cell>
          <cell r="BF55" t="str">
            <v>梅庙</v>
          </cell>
          <cell r="BG55" t="str">
            <v>合作</v>
          </cell>
          <cell r="BH55" t="str">
            <v>光明</v>
          </cell>
          <cell r="BI55" t="str">
            <v>龙泉</v>
          </cell>
          <cell r="BJ55" t="str">
            <v>长城</v>
          </cell>
          <cell r="BK55" t="str">
            <v>毕山</v>
          </cell>
          <cell r="BL55" t="str">
            <v>太山</v>
          </cell>
          <cell r="BM55" t="str">
            <v>张湾</v>
          </cell>
          <cell r="BN55" t="str">
            <v>关南</v>
          </cell>
          <cell r="BO55" t="str">
            <v>老沟</v>
          </cell>
          <cell r="BP55" t="str">
            <v>四畈</v>
          </cell>
          <cell r="BQ55" t="str">
            <v>关庙</v>
          </cell>
          <cell r="BR55" t="str">
            <v>天子</v>
          </cell>
          <cell r="BS55" t="str">
            <v>尖山</v>
          </cell>
          <cell r="BT55" t="str">
            <v>铁城</v>
          </cell>
          <cell r="BU55" t="str">
            <v>三合</v>
          </cell>
          <cell r="BV55" t="str">
            <v>双峰</v>
          </cell>
          <cell r="BW55" t="str">
            <v>聂店</v>
          </cell>
          <cell r="BX55" t="str">
            <v>大寨</v>
          </cell>
          <cell r="BY55" t="str">
            <v>大山</v>
          </cell>
          <cell r="BZ55" t="str">
            <v>肖店</v>
          </cell>
          <cell r="CA55" t="str">
            <v>方略</v>
          </cell>
        </row>
        <row r="56">
          <cell r="AZ56" t="str">
            <v>填报单位:余店镇</v>
          </cell>
          <cell r="BA56" t="str">
            <v>余店</v>
          </cell>
          <cell r="BB56" t="str">
            <v>唐寨</v>
          </cell>
          <cell r="BC56" t="str">
            <v>白雀</v>
          </cell>
          <cell r="BD56" t="str">
            <v>金盘</v>
          </cell>
          <cell r="BE56" t="str">
            <v>卢畈</v>
          </cell>
          <cell r="BF56" t="str">
            <v>王家冲</v>
          </cell>
          <cell r="BG56" t="str">
            <v>银珠</v>
          </cell>
          <cell r="BH56" t="str">
            <v>横山</v>
          </cell>
          <cell r="BI56" t="str">
            <v>墩子</v>
          </cell>
          <cell r="BJ56" t="str">
            <v>古城</v>
          </cell>
          <cell r="BK56" t="str">
            <v>双楼</v>
          </cell>
          <cell r="BL56" t="str">
            <v>英姿寨</v>
          </cell>
          <cell r="BM56" t="str">
            <v>双河</v>
          </cell>
          <cell r="BN56" t="str">
            <v>小山坳</v>
          </cell>
          <cell r="BO56" t="str">
            <v>青龙</v>
          </cell>
          <cell r="BP56" t="str">
            <v>马安</v>
          </cell>
          <cell r="BQ56" t="str">
            <v>九岭山</v>
          </cell>
          <cell r="BR56" t="str">
            <v>宋家岭</v>
          </cell>
          <cell r="BS56" t="str">
            <v>张氏祠</v>
          </cell>
          <cell r="BT56" t="str">
            <v>五一</v>
          </cell>
          <cell r="BU56" t="str">
            <v>界河</v>
          </cell>
          <cell r="BV56" t="str">
            <v>丰林</v>
          </cell>
          <cell r="BW56" t="str">
            <v>徐店</v>
          </cell>
          <cell r="BX56" t="str">
            <v>新湾</v>
          </cell>
          <cell r="BY56" t="str">
            <v>芦河</v>
          </cell>
          <cell r="BZ56" t="str">
            <v>杨岭</v>
          </cell>
          <cell r="CA56" t="str">
            <v>段河</v>
          </cell>
          <cell r="CB56" t="str">
            <v>关寨</v>
          </cell>
          <cell r="CC56" t="str">
            <v>东方</v>
          </cell>
          <cell r="CD56" t="str">
            <v>先觉庙</v>
          </cell>
          <cell r="CE56" t="str">
            <v>分水</v>
          </cell>
          <cell r="CF56" t="str">
            <v>李元</v>
          </cell>
          <cell r="CG56" t="str">
            <v>兴隆</v>
          </cell>
          <cell r="CH56" t="str">
            <v>兴隆街</v>
          </cell>
          <cell r="CI56" t="str">
            <v>豹子岭</v>
          </cell>
          <cell r="CJ56" t="str">
            <v>枣林</v>
          </cell>
          <cell r="CK56" t="str">
            <v>芦庙</v>
          </cell>
          <cell r="CL56" t="str">
            <v>九里</v>
          </cell>
          <cell r="CM56" t="str">
            <v>林寨</v>
          </cell>
        </row>
        <row r="57">
          <cell r="AZ57" t="str">
            <v>填报单位:吴店镇</v>
          </cell>
          <cell r="BA57" t="str">
            <v>双乡村</v>
          </cell>
          <cell r="BB57" t="str">
            <v>泉口村</v>
          </cell>
          <cell r="BC57" t="str">
            <v>楼子湾</v>
          </cell>
          <cell r="BD57" t="str">
            <v>双岗村</v>
          </cell>
          <cell r="BE57" t="str">
            <v>东河村</v>
          </cell>
          <cell r="BF57" t="str">
            <v>王子店</v>
          </cell>
          <cell r="BG57" t="str">
            <v>中心村</v>
          </cell>
          <cell r="BH57" t="str">
            <v>东门楼</v>
          </cell>
          <cell r="BI57" t="str">
            <v>东湾村</v>
          </cell>
          <cell r="BJ57" t="str">
            <v>杨家坳</v>
          </cell>
          <cell r="BK57" t="str">
            <v>芝麻湾</v>
          </cell>
          <cell r="BL57" t="str">
            <v>浆溪店</v>
          </cell>
          <cell r="BM57" t="str">
            <v>三土门</v>
          </cell>
          <cell r="BN57" t="str">
            <v>唐畈村</v>
          </cell>
          <cell r="BO57" t="str">
            <v>徐家山</v>
          </cell>
        </row>
        <row r="58">
          <cell r="AZ58" t="str">
            <v>填报单位:郝店镇</v>
          </cell>
          <cell r="BA58" t="str">
            <v>街道社区</v>
          </cell>
          <cell r="BB58" t="str">
            <v>郝店</v>
          </cell>
          <cell r="BC58" t="str">
            <v>红花山</v>
          </cell>
          <cell r="BD58" t="str">
            <v>白龙</v>
          </cell>
          <cell r="BE58" t="str">
            <v>梦畈</v>
          </cell>
          <cell r="BF58" t="str">
            <v>铁城</v>
          </cell>
          <cell r="BG58" t="str">
            <v>高楼</v>
          </cell>
          <cell r="BH58" t="str">
            <v>严家湾</v>
          </cell>
          <cell r="BI58" t="str">
            <v>双河</v>
          </cell>
          <cell r="BJ58" t="str">
            <v>响塘</v>
          </cell>
          <cell r="BK58" t="str">
            <v>中峰寺</v>
          </cell>
          <cell r="BL58" t="str">
            <v>黑河</v>
          </cell>
          <cell r="BM58" t="str">
            <v>关店</v>
          </cell>
          <cell r="BN58" t="str">
            <v>凤凰</v>
          </cell>
          <cell r="BO58" t="str">
            <v>花山</v>
          </cell>
          <cell r="BP58" t="str">
            <v>西冲</v>
          </cell>
          <cell r="BQ58" t="str">
            <v>张岗</v>
          </cell>
          <cell r="BR58" t="str">
            <v>天生</v>
          </cell>
        </row>
        <row r="59">
          <cell r="AZ59" t="str">
            <v>填报单位:蔡河镇</v>
          </cell>
          <cell r="BA59" t="str">
            <v>老虎岗</v>
          </cell>
          <cell r="BB59" t="str">
            <v>牛车湾</v>
          </cell>
          <cell r="BC59" t="str">
            <v>甸子山社区</v>
          </cell>
          <cell r="BD59" t="str">
            <v>南界</v>
          </cell>
          <cell r="BE59" t="str">
            <v>小河</v>
          </cell>
          <cell r="BF59" t="str">
            <v>徐店</v>
          </cell>
          <cell r="BG59" t="str">
            <v>麻粮市</v>
          </cell>
          <cell r="BH59" t="str">
            <v>观音堂</v>
          </cell>
          <cell r="BI59" t="str">
            <v>杏仁山</v>
          </cell>
          <cell r="BJ59" t="str">
            <v>杨家坡</v>
          </cell>
          <cell r="BK59" t="str">
            <v>柏树巷</v>
          </cell>
          <cell r="BL59" t="str">
            <v>大庙</v>
          </cell>
          <cell r="BM59" t="str">
            <v>木搭桥</v>
          </cell>
          <cell r="BN59" t="str">
            <v>白果</v>
          </cell>
          <cell r="BO59" t="str">
            <v>楼坊</v>
          </cell>
          <cell r="BP59" t="str">
            <v>兴安</v>
          </cell>
          <cell r="BQ59" t="str">
            <v>六合</v>
          </cell>
          <cell r="BR59" t="str">
            <v>黄土关</v>
          </cell>
          <cell r="BS59" t="str">
            <v>灯岗</v>
          </cell>
          <cell r="BT59" t="str">
            <v>石堰塘</v>
          </cell>
          <cell r="BU59" t="str">
            <v>机场</v>
          </cell>
          <cell r="BV59" t="str">
            <v>三山</v>
          </cell>
          <cell r="BW59" t="str">
            <v>白水河</v>
          </cell>
          <cell r="BX59" t="str">
            <v>院子湾</v>
          </cell>
        </row>
        <row r="60">
          <cell r="AZ60" t="str">
            <v>填报单位:城郊乡</v>
          </cell>
          <cell r="BA60" t="str">
            <v>富康</v>
          </cell>
          <cell r="BB60" t="str">
            <v>城南</v>
          </cell>
          <cell r="BC60" t="str">
            <v>双岗</v>
          </cell>
          <cell r="BD60" t="str">
            <v>吴家榨</v>
          </cell>
          <cell r="BE60" t="str">
            <v>水寨</v>
          </cell>
          <cell r="BF60" t="str">
            <v>胡家桥        </v>
          </cell>
          <cell r="BG60" t="str">
            <v>三星</v>
          </cell>
          <cell r="BH60" t="str">
            <v>城西</v>
          </cell>
          <cell r="BI60" t="str">
            <v>跑马场</v>
          </cell>
          <cell r="BJ60" t="str">
            <v>油炸桥</v>
          </cell>
          <cell r="BK60" t="str">
            <v>八里岔</v>
          </cell>
          <cell r="BL60" t="str">
            <v>银河</v>
          </cell>
          <cell r="BM60" t="str">
            <v>陈湖</v>
          </cell>
          <cell r="BN60" t="str">
            <v>石桥</v>
          </cell>
          <cell r="BO60" t="str">
            <v>星河</v>
          </cell>
          <cell r="BP60" t="str">
            <v>韩家堰</v>
          </cell>
          <cell r="BQ60" t="str">
            <v>长辛</v>
          </cell>
          <cell r="BR60" t="str">
            <v>杨河</v>
          </cell>
          <cell r="BS60" t="str">
            <v>马蹄桥</v>
          </cell>
          <cell r="BT60" t="str">
            <v>板子桥</v>
          </cell>
        </row>
        <row r="61">
          <cell r="AZ61" t="str">
            <v>填报单位:李店乡</v>
          </cell>
          <cell r="BA61" t="str">
            <v>河西</v>
          </cell>
          <cell r="BB61" t="str">
            <v>红卫</v>
          </cell>
          <cell r="BC61" t="str">
            <v>姚店</v>
          </cell>
          <cell r="BD61" t="str">
            <v>友谊</v>
          </cell>
          <cell r="BE61" t="str">
            <v>熊冲</v>
          </cell>
          <cell r="BF61" t="str">
            <v>草店</v>
          </cell>
          <cell r="BG61" t="str">
            <v>新峰</v>
          </cell>
          <cell r="BH61" t="str">
            <v>飞跃</v>
          </cell>
          <cell r="BI61" t="str">
            <v>天子山</v>
          </cell>
          <cell r="BJ61" t="str">
            <v>万新</v>
          </cell>
          <cell r="BK61" t="str">
            <v>迎春</v>
          </cell>
          <cell r="BL61" t="str">
            <v>李店</v>
          </cell>
          <cell r="BM61" t="str">
            <v>黄金</v>
          </cell>
          <cell r="BN61" t="str">
            <v>张杨</v>
          </cell>
          <cell r="BO61" t="str">
            <v>雷楼</v>
          </cell>
          <cell r="BP61" t="str">
            <v>雷庙</v>
          </cell>
          <cell r="BQ61" t="str">
            <v>麻城</v>
          </cell>
          <cell r="BR61" t="str">
            <v>应店</v>
          </cell>
          <cell r="BS61" t="str">
            <v>中心</v>
          </cell>
          <cell r="BT61" t="str">
            <v>双河</v>
          </cell>
        </row>
        <row r="62">
          <cell r="AZ62" t="str">
            <v>填报单位:太平乡</v>
          </cell>
          <cell r="BA62" t="str">
            <v>太平</v>
          </cell>
          <cell r="BB62" t="str">
            <v>西河</v>
          </cell>
          <cell r="BC62" t="str">
            <v>朝阳</v>
          </cell>
          <cell r="BD62" t="str">
            <v>猫子湖</v>
          </cell>
          <cell r="BE62" t="str">
            <v>群联</v>
          </cell>
          <cell r="BF62" t="str">
            <v>左家河</v>
          </cell>
          <cell r="BG62" t="str">
            <v>红日</v>
          </cell>
          <cell r="BH62" t="str">
            <v>七里冲</v>
          </cell>
          <cell r="BI62" t="str">
            <v>红旗</v>
          </cell>
          <cell r="BJ62" t="str">
            <v>东河</v>
          </cell>
          <cell r="BK62" t="str">
            <v>檀树</v>
          </cell>
          <cell r="BL62" t="str">
            <v>群益</v>
          </cell>
          <cell r="BM62" t="str">
            <v>明寨</v>
          </cell>
          <cell r="BN62" t="str">
            <v>高店</v>
          </cell>
          <cell r="BO62" t="str">
            <v>朱庙</v>
          </cell>
          <cell r="BP62" t="str">
            <v>响水潭</v>
          </cell>
        </row>
        <row r="63">
          <cell r="AZ63" t="str">
            <v>填报单位:骆店乡</v>
          </cell>
          <cell r="BA63" t="str">
            <v>骆店</v>
          </cell>
          <cell r="BB63" t="str">
            <v>鲁班</v>
          </cell>
          <cell r="BC63" t="str">
            <v>团结</v>
          </cell>
          <cell r="BD63" t="str">
            <v>远景</v>
          </cell>
          <cell r="BE63" t="str">
            <v>石堰</v>
          </cell>
          <cell r="BF63" t="str">
            <v>红桥</v>
          </cell>
          <cell r="BG63" t="str">
            <v>三桥</v>
          </cell>
          <cell r="BH63" t="str">
            <v>陡坡</v>
          </cell>
          <cell r="BI63" t="str">
            <v>双塘</v>
          </cell>
          <cell r="BJ63" t="str">
            <v>塔塘</v>
          </cell>
          <cell r="BK63" t="str">
            <v>草店</v>
          </cell>
          <cell r="BL63" t="str">
            <v>灵山</v>
          </cell>
          <cell r="BM63" t="str">
            <v>石何</v>
          </cell>
          <cell r="BN63" t="str">
            <v>青堆</v>
          </cell>
          <cell r="BO63" t="str">
            <v>东方</v>
          </cell>
          <cell r="BP63" t="str">
            <v>联兴</v>
          </cell>
          <cell r="BQ63" t="str">
            <v>天堡</v>
          </cell>
          <cell r="BR63" t="str">
            <v>桥头</v>
          </cell>
          <cell r="BS63" t="str">
            <v>联合</v>
          </cell>
          <cell r="BT63" t="str">
            <v>社山</v>
          </cell>
          <cell r="BU63" t="str">
            <v>杨楼</v>
          </cell>
        </row>
        <row r="64">
          <cell r="AZ64" t="str">
            <v>填报单位:国营场</v>
          </cell>
        </row>
      </sheetData>
      <sheetData sheetId="2"/>
      <sheetData sheetId="3"/>
      <sheetData sheetId="4"/>
      <sheetData sheetId="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使用说明"/>
      <sheetName val="全年农林牧渔产品产量产值"/>
      <sheetName val="统一格式"/>
      <sheetName val="年报主要指标更新"/>
      <sheetName val="定季报作物指标更新"/>
      <sheetName val="秋收作物产量"/>
    </sheetNames>
    <sheetDataSet>
      <sheetData sheetId="0"/>
      <sheetData sheetId="1"/>
      <sheetData sheetId="2"/>
      <sheetData sheetId="3"/>
      <sheetData sheetId="4"/>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名称应用"/>
      <sheetName val="主页目录"/>
      <sheetName val="年报主要指标更新"/>
      <sheetName val="定季报作物指标更新"/>
      <sheetName val="抽样户情况表"/>
      <sheetName val="全年农林牧渔产品产量产值"/>
    </sheetNames>
    <sheetDataSet>
      <sheetData sheetId="0"/>
      <sheetData sheetId="1"/>
      <sheetData sheetId="2"/>
      <sheetData sheetId="3"/>
      <sheetData sheetId="4"/>
      <sheetData sheetId="5"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zoomScaleSheetLayoutView="60" workbookViewId="0">
      <selection activeCell="C16" sqref="C16"/>
    </sheetView>
  </sheetViews>
  <sheetFormatPr defaultColWidth="8.66666666666667" defaultRowHeight="14.25" outlineLevelCol="7"/>
  <cols>
    <col min="7" max="7" width="10.6666666666667" customWidth="1"/>
    <col min="8" max="8" width="12.6666666666667" customWidth="1"/>
  </cols>
  <sheetData>
    <row r="1" ht="27.85" customHeight="1" spans="1:8">
      <c r="A1" s="176" t="s">
        <v>0</v>
      </c>
      <c r="B1" s="176"/>
      <c r="C1" s="176"/>
      <c r="D1" s="176"/>
      <c r="E1" s="176"/>
      <c r="F1" s="176"/>
      <c r="G1" s="176"/>
      <c r="H1" s="176"/>
    </row>
    <row r="3" ht="87" customHeight="1" spans="1:8">
      <c r="A3" s="177" t="s">
        <v>1</v>
      </c>
      <c r="B3" s="178"/>
      <c r="C3" s="178"/>
      <c r="D3" s="178"/>
      <c r="E3" s="178"/>
      <c r="F3" s="178"/>
      <c r="G3" s="178"/>
      <c r="H3" s="179"/>
    </row>
    <row r="4" ht="66" customHeight="1" spans="1:8">
      <c r="A4" s="177" t="s">
        <v>2</v>
      </c>
      <c r="B4" s="178"/>
      <c r="C4" s="178"/>
      <c r="D4" s="178"/>
      <c r="E4" s="178"/>
      <c r="F4" s="178"/>
      <c r="G4" s="178"/>
      <c r="H4" s="179"/>
    </row>
    <row r="5" ht="68" customHeight="1" spans="1:8">
      <c r="A5" s="177" t="s">
        <v>3</v>
      </c>
      <c r="B5" s="178"/>
      <c r="C5" s="178"/>
      <c r="D5" s="178"/>
      <c r="E5" s="178"/>
      <c r="F5" s="178"/>
      <c r="G5" s="178"/>
      <c r="H5" s="179"/>
    </row>
    <row r="6" ht="34.5" customHeight="1" spans="1:8">
      <c r="A6" s="177" t="s">
        <v>4</v>
      </c>
      <c r="B6" s="178"/>
      <c r="C6" s="178"/>
      <c r="D6" s="178"/>
      <c r="E6" s="178"/>
      <c r="F6" s="178"/>
      <c r="G6" s="178"/>
      <c r="H6" s="179"/>
    </row>
    <row r="7" ht="36.85" customHeight="1" spans="1:8">
      <c r="A7" s="177" t="s">
        <v>5</v>
      </c>
      <c r="B7" s="178"/>
      <c r="C7" s="178"/>
      <c r="D7" s="178"/>
      <c r="E7" s="178"/>
      <c r="F7" s="178"/>
      <c r="G7" s="178"/>
      <c r="H7" s="179"/>
    </row>
    <row r="8" ht="64.2" customHeight="1" spans="1:8">
      <c r="A8" s="177" t="s">
        <v>6</v>
      </c>
      <c r="B8" s="178"/>
      <c r="C8" s="178"/>
      <c r="D8" s="178"/>
      <c r="E8" s="178"/>
      <c r="F8" s="178"/>
      <c r="G8" s="178"/>
      <c r="H8" s="179"/>
    </row>
    <row r="9" ht="65.35" customHeight="1" spans="1:8">
      <c r="A9" s="177" t="s">
        <v>7</v>
      </c>
      <c r="B9" s="178"/>
      <c r="C9" s="178"/>
      <c r="D9" s="178"/>
      <c r="E9" s="178"/>
      <c r="F9" s="178"/>
      <c r="G9" s="178"/>
      <c r="H9" s="179"/>
    </row>
    <row r="10" ht="50.35" customHeight="1" spans="1:8">
      <c r="A10" s="177" t="s">
        <v>8</v>
      </c>
      <c r="B10" s="178"/>
      <c r="C10" s="178"/>
      <c r="D10" s="178"/>
      <c r="E10" s="178"/>
      <c r="F10" s="178"/>
      <c r="G10" s="178"/>
      <c r="H10" s="179"/>
    </row>
  </sheetData>
  <mergeCells count="9">
    <mergeCell ref="A1:H1"/>
    <mergeCell ref="A3:H3"/>
    <mergeCell ref="A4:H4"/>
    <mergeCell ref="A5:H5"/>
    <mergeCell ref="A6:H6"/>
    <mergeCell ref="A7:H7"/>
    <mergeCell ref="A8:H8"/>
    <mergeCell ref="A9:H9"/>
    <mergeCell ref="A10:H10"/>
  </mergeCells>
  <printOptions horizontalCentered="1"/>
  <pageMargins left="0.748031496062992" right="0.748031496062992" top="0.984251968503937" bottom="0.984251968503937" header="0.511811023622047" footer="0.511811023622047"/>
  <pageSetup paperSize="9" orientation="portrait"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257"/>
  <sheetViews>
    <sheetView showZeros="0" zoomScaleSheetLayoutView="60" workbookViewId="0">
      <pane xSplit="9" ySplit="5" topLeftCell="J6" activePane="bottomRight" state="frozen"/>
      <selection/>
      <selection pane="topRight"/>
      <selection pane="bottomLeft"/>
      <selection pane="bottomRight" activeCell="E5" sqref="E5"/>
    </sheetView>
  </sheetViews>
  <sheetFormatPr defaultColWidth="0" defaultRowHeight="14.25"/>
  <cols>
    <col min="1" max="1" width="21.8833333333333" customWidth="1"/>
    <col min="2" max="2" width="8.44166666666667" customWidth="1"/>
    <col min="3" max="3" width="8.88333333333333" customWidth="1"/>
    <col min="4" max="5" width="9" customWidth="1"/>
    <col min="6" max="6" width="11.5583333333333" customWidth="1"/>
    <col min="7" max="7" width="9.44166666666667" customWidth="1"/>
    <col min="8" max="8" width="7.88333333333333" customWidth="1"/>
    <col min="9" max="9" width="7.66666666666667" customWidth="1"/>
    <col min="10" max="29" width="10.1083333333333" customWidth="1"/>
    <col min="30" max="30" width="9.375" customWidth="1"/>
    <col min="31" max="33" width="8.375" customWidth="1"/>
    <col min="34" max="48" width="6.21666666666667" customWidth="1"/>
    <col min="49" max="49" width="8.55833333333333" customWidth="1"/>
    <col min="50" max="65" width="9" customWidth="1"/>
    <col min="66" max="193" width="0" hidden="1" customWidth="1"/>
    <col min="194" max="207" width="9" customWidth="1"/>
    <col min="208" max="16384" width="0" hidden="1"/>
  </cols>
  <sheetData>
    <row r="1" ht="35.35" customHeight="1" spans="1:29">
      <c r="A1" s="34" t="s">
        <v>9</v>
      </c>
      <c r="B1" s="34"/>
      <c r="C1" s="34"/>
      <c r="D1" s="34"/>
      <c r="E1" s="34"/>
      <c r="F1" s="34"/>
      <c r="G1" s="34"/>
      <c r="H1" s="34"/>
      <c r="I1" s="34"/>
      <c r="J1" s="108" t="s">
        <v>10</v>
      </c>
      <c r="K1" s="6"/>
      <c r="L1" s="6"/>
      <c r="M1" s="6"/>
      <c r="N1" s="6"/>
      <c r="O1" s="6"/>
      <c r="P1" s="6"/>
      <c r="Q1" s="6"/>
      <c r="R1" s="6"/>
      <c r="S1" s="6"/>
      <c r="T1" s="6"/>
      <c r="U1" s="6"/>
      <c r="V1" s="6"/>
      <c r="W1" s="6"/>
      <c r="X1" s="6"/>
      <c r="Y1" s="6"/>
      <c r="Z1" s="6"/>
      <c r="AA1" s="6"/>
      <c r="AB1" s="6"/>
      <c r="AC1" s="6"/>
    </row>
    <row r="2" spans="2:48">
      <c r="B2" s="35" t="s">
        <v>11</v>
      </c>
      <c r="C2" s="36"/>
      <c r="D2" s="37"/>
      <c r="E2" s="37"/>
      <c r="F2" s="38"/>
      <c r="G2" s="38"/>
      <c r="H2" s="38"/>
      <c r="I2" s="38"/>
      <c r="J2" s="109"/>
      <c r="K2" s="109"/>
      <c r="L2" s="109"/>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row>
    <row r="3" ht="14.35" customHeight="1" spans="1:48">
      <c r="A3" s="175" t="s">
        <v>12</v>
      </c>
      <c r="B3" s="40" t="s">
        <v>13</v>
      </c>
      <c r="C3" s="41" t="s">
        <v>14</v>
      </c>
      <c r="D3" s="41"/>
      <c r="E3" s="41"/>
      <c r="F3" s="38"/>
      <c r="G3" s="38"/>
      <c r="H3" s="38"/>
      <c r="I3" s="38"/>
      <c r="J3" s="111" t="s">
        <v>15</v>
      </c>
      <c r="K3" s="111"/>
      <c r="L3" s="111"/>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row>
    <row r="4" ht="17.35" customHeight="1" spans="1:51">
      <c r="A4" s="42" t="str">
        <f>VLOOKUP(A3,Sheet!$AX$111:$AY$131,2,0)</f>
        <v>填报单位:蔡河镇</v>
      </c>
      <c r="F4" s="43"/>
      <c r="J4" s="112">
        <f>VLOOKUP($A$4,csxh,2,0)</f>
        <v>1</v>
      </c>
      <c r="K4" s="112">
        <f>VLOOKUP($A$4,csxh,3,0)</f>
        <v>2</v>
      </c>
      <c r="L4" s="112">
        <f>VLOOKUP($A$4,csxh,4,0)</f>
        <v>3</v>
      </c>
      <c r="M4" s="112">
        <f>VLOOKUP($A$4,csxh,5,0)</f>
        <v>4</v>
      </c>
      <c r="N4" s="113">
        <f>VLOOKUP($A$4,csxh,6,0)</f>
        <v>5</v>
      </c>
      <c r="O4" s="112">
        <f>VLOOKUP($A$4,csxh,7,0)</f>
        <v>6</v>
      </c>
      <c r="P4" s="112">
        <f>VLOOKUP($A$4,csxh,8,0)</f>
        <v>7</v>
      </c>
      <c r="Q4" s="112">
        <f>VLOOKUP($A$4,csxh,9,0)</f>
        <v>8</v>
      </c>
      <c r="R4" s="112">
        <f>VLOOKUP($A$4,csxh,10,0)</f>
        <v>9</v>
      </c>
      <c r="S4" s="113">
        <f>VLOOKUP($A$4,csxh,11,0)</f>
        <v>10</v>
      </c>
      <c r="T4" s="112">
        <f>VLOOKUP($A$4,csxh,12,0)</f>
        <v>11</v>
      </c>
      <c r="U4" s="112">
        <f>VLOOKUP($A$4,csxh,13,0)</f>
        <v>12</v>
      </c>
      <c r="V4" s="112">
        <f>VLOOKUP($A$4,csxh,14,0)</f>
        <v>13</v>
      </c>
      <c r="W4" s="112">
        <f>VLOOKUP($A$4,csxh,15,0)</f>
        <v>14</v>
      </c>
      <c r="X4" s="113">
        <f>VLOOKUP($A$4,csxh,16,0)</f>
        <v>15</v>
      </c>
      <c r="Y4" s="112">
        <f>VLOOKUP($A$4,csxh,17,0)</f>
        <v>16</v>
      </c>
      <c r="Z4" s="112">
        <f>VLOOKUP($A$4,csxh,18,0)</f>
        <v>17</v>
      </c>
      <c r="AA4" s="112">
        <f>VLOOKUP($A$4,csxh,19,0)</f>
        <v>18</v>
      </c>
      <c r="AB4" s="112">
        <f>VLOOKUP($A$4,csxh,20,0)</f>
        <v>19</v>
      </c>
      <c r="AC4" s="113">
        <f>VLOOKUP($A$4,csxh,21,0)</f>
        <v>20</v>
      </c>
      <c r="AD4" s="112">
        <f>VLOOKUP($A$4,csxh,22,0)</f>
        <v>21</v>
      </c>
      <c r="AE4" s="112">
        <f>VLOOKUP($A$4,csxh,23,0)</f>
        <v>22</v>
      </c>
      <c r="AF4" s="112">
        <f>VLOOKUP($A$4,csxh,24,0)</f>
        <v>23</v>
      </c>
      <c r="AG4" s="112">
        <f>VLOOKUP($A$4,csxh,25,0)</f>
        <v>24</v>
      </c>
      <c r="AH4" s="113">
        <f>VLOOKUP($A$4,csxh,26,0)</f>
        <v>0</v>
      </c>
      <c r="AI4" s="112">
        <f>VLOOKUP($A$4,csxh,27,0)</f>
        <v>0</v>
      </c>
      <c r="AJ4" s="112">
        <f>VLOOKUP($A$4,csxh,28,0)</f>
        <v>0</v>
      </c>
      <c r="AK4" s="112">
        <f>VLOOKUP($A$4,csxh,29,0)</f>
        <v>0</v>
      </c>
      <c r="AL4" s="112">
        <f>VLOOKUP($A$4,csxh,30,0)</f>
        <v>0</v>
      </c>
      <c r="AM4" s="113">
        <f>VLOOKUP($A$4,csxh,31,0)</f>
        <v>0</v>
      </c>
      <c r="AN4" s="112">
        <f>VLOOKUP($A$4,csxh,32,0)</f>
        <v>0</v>
      </c>
      <c r="AO4" s="112">
        <f>VLOOKUP($A$4,csxh,33,0)</f>
        <v>0</v>
      </c>
      <c r="AP4" s="112">
        <f>VLOOKUP($A$4,csxh,34,0)</f>
        <v>0</v>
      </c>
      <c r="AQ4" s="112">
        <f>VLOOKUP($A$4,csxh,35,0)</f>
        <v>0</v>
      </c>
      <c r="AR4" s="113">
        <f>VLOOKUP($A$4,csxh,36,0)</f>
        <v>0</v>
      </c>
      <c r="AS4" s="112">
        <f>VLOOKUP($A$4,csxh,37,0)</f>
        <v>0</v>
      </c>
      <c r="AT4" s="112">
        <f>VLOOKUP($A$4,csxh,38,0)</f>
        <v>0</v>
      </c>
      <c r="AU4" s="112">
        <f>VLOOKUP($A$4,csxh,39,0)</f>
        <v>0</v>
      </c>
      <c r="AV4" s="112">
        <f>VLOOKUP($A$4,csxh,40,0)</f>
        <v>0</v>
      </c>
      <c r="AW4" s="158"/>
      <c r="AX4" s="158"/>
      <c r="AY4" s="158"/>
    </row>
    <row r="5" ht="27.75" spans="1:51">
      <c r="A5" s="44" t="s">
        <v>16</v>
      </c>
      <c r="B5" s="45" t="s">
        <v>17</v>
      </c>
      <c r="C5" s="173" t="s">
        <v>18</v>
      </c>
      <c r="D5" s="45" t="s">
        <v>19</v>
      </c>
      <c r="E5" s="174" t="s">
        <v>20</v>
      </c>
      <c r="F5" s="45" t="s">
        <v>21</v>
      </c>
      <c r="G5" s="46" t="s">
        <v>22</v>
      </c>
      <c r="H5" s="46" t="s">
        <v>23</v>
      </c>
      <c r="I5" s="114" t="s">
        <v>24</v>
      </c>
      <c r="J5" s="115" t="str">
        <f>VLOOKUP($A$4,tbtw,2,0)</f>
        <v>老虎岗</v>
      </c>
      <c r="K5" s="116" t="str">
        <f>VLOOKUP($A$4,tbtw,3,0)</f>
        <v>牛车湾</v>
      </c>
      <c r="L5" s="117" t="str">
        <f>VLOOKUP($A$4,tbtw,4,0)</f>
        <v>甸子山社区</v>
      </c>
      <c r="M5" s="117" t="str">
        <f>VLOOKUP($A$4,tbtw,5,0)</f>
        <v>南界</v>
      </c>
      <c r="N5" s="118" t="str">
        <f>VLOOKUP($A$4,tbtw,6,0)</f>
        <v>小河</v>
      </c>
      <c r="O5" s="119" t="str">
        <f>VLOOKUP($A$4,tbtw,7,0)</f>
        <v>徐店</v>
      </c>
      <c r="P5" s="117" t="str">
        <f>VLOOKUP($A$4,tbtw,8,0)</f>
        <v>麻粮市</v>
      </c>
      <c r="Q5" s="117" t="str">
        <f>VLOOKUP($A$4,tbtw,9,0)</f>
        <v>观音堂</v>
      </c>
      <c r="R5" s="117" t="str">
        <f>VLOOKUP($A$4,tbtw,10,0)</f>
        <v>杏仁山</v>
      </c>
      <c r="S5" s="118" t="str">
        <f>VLOOKUP($A$4,tbtw,11,0)</f>
        <v>杨家坡</v>
      </c>
      <c r="T5" s="117" t="str">
        <f>VLOOKUP($A$4,tbtw,12,0)</f>
        <v>柏树巷</v>
      </c>
      <c r="U5" s="117" t="str">
        <f>VLOOKUP($A$4,tbtw,13,0)</f>
        <v>大庙</v>
      </c>
      <c r="V5" s="117" t="str">
        <f>VLOOKUP($A$4,tbtw,14,0)</f>
        <v>木搭桥</v>
      </c>
      <c r="W5" s="117" t="str">
        <f>VLOOKUP($A$4,tbtw,15,0)</f>
        <v>白果</v>
      </c>
      <c r="X5" s="118" t="str">
        <f>VLOOKUP($A$4,tbtw,16,0)</f>
        <v>楼坊</v>
      </c>
      <c r="Y5" s="117" t="str">
        <f>VLOOKUP($A$4,tbtw,17,0)</f>
        <v>兴安</v>
      </c>
      <c r="Z5" s="117" t="str">
        <f>VLOOKUP($A$4,tbtw,18,0)</f>
        <v>六合</v>
      </c>
      <c r="AA5" s="117" t="str">
        <f>VLOOKUP($A$4,tbtw,19,0)</f>
        <v>黄土关</v>
      </c>
      <c r="AB5" s="115" t="str">
        <f>VLOOKUP($A$4,tbtw,20,0)</f>
        <v>灯岗</v>
      </c>
      <c r="AC5" s="141" t="str">
        <f>VLOOKUP($A$4,tbtw,21,0)</f>
        <v>石堰塘</v>
      </c>
      <c r="AD5" s="117" t="str">
        <f>VLOOKUP($A$4,tbtw,22,0)</f>
        <v>机场</v>
      </c>
      <c r="AE5" s="117" t="str">
        <f>VLOOKUP($A$4,tbtw,23,0)</f>
        <v>三山</v>
      </c>
      <c r="AF5" s="142" t="str">
        <f>VLOOKUP($A$4,tbtw,24,0)</f>
        <v>白水河</v>
      </c>
      <c r="AG5" s="142" t="str">
        <f>VLOOKUP($A$4,tbtw,25,0)</f>
        <v>院子湾</v>
      </c>
      <c r="AH5" s="153">
        <f>VLOOKUP($A$4,tbtw,26,0)</f>
        <v>0</v>
      </c>
      <c r="AI5" s="142">
        <f>VLOOKUP($A$4,tbtw,27,0)</f>
        <v>0</v>
      </c>
      <c r="AJ5" s="142">
        <f>VLOOKUP($A$4,tbtw,28,0)</f>
        <v>0</v>
      </c>
      <c r="AK5" s="142">
        <f>VLOOKUP($A$4,tbtw,29,0)</f>
        <v>0</v>
      </c>
      <c r="AL5" s="142">
        <f>VLOOKUP($A$4,tbtw,30,0)</f>
        <v>0</v>
      </c>
      <c r="AM5" s="153">
        <f>VLOOKUP($A$4,tbtw,31,0)</f>
        <v>0</v>
      </c>
      <c r="AN5" s="142">
        <f>VLOOKUP($A$4,tbtw,32,0)</f>
        <v>0</v>
      </c>
      <c r="AO5" s="142">
        <f>VLOOKUP($A$4,tbtw,33,0)</f>
        <v>0</v>
      </c>
      <c r="AP5" s="142">
        <f>VLOOKUP($A$4,tbtw,34,0)</f>
        <v>0</v>
      </c>
      <c r="AQ5" s="142">
        <f>VLOOKUP($A$4,tbtw,35,0)</f>
        <v>0</v>
      </c>
      <c r="AR5" s="153">
        <f>VLOOKUP($A$4,tbtw,36,0)</f>
        <v>0</v>
      </c>
      <c r="AS5" s="142">
        <f>VLOOKUP($A$4,tbtw,37,0)</f>
        <v>0</v>
      </c>
      <c r="AT5" s="155">
        <f>VLOOKUP($A$4,tbtw,38,0)</f>
        <v>0</v>
      </c>
      <c r="AU5" s="156">
        <f>VLOOKUP($A$4,tbtw,39,0)</f>
        <v>0</v>
      </c>
      <c r="AV5" s="157">
        <f>VLOOKUP($A$4,tbtw,40,0)</f>
        <v>0</v>
      </c>
      <c r="AW5" s="159"/>
      <c r="AX5" s="159"/>
      <c r="AY5" s="159"/>
    </row>
    <row r="6" ht="15" spans="1:49">
      <c r="A6" s="47" t="s">
        <v>25</v>
      </c>
      <c r="B6" s="48">
        <v>1</v>
      </c>
      <c r="C6" s="49" t="s">
        <v>26</v>
      </c>
      <c r="D6" s="50">
        <f>SUMPRODUCT((Sheet!$AY$111:$AY$173=$A$4)*(Sheet!$AZ$111:$AZ$173=$B$2)*Sheet!$BA$196:$BA$258)</f>
        <v>28829</v>
      </c>
      <c r="E6" s="50">
        <v>29752</v>
      </c>
      <c r="F6" s="51">
        <f t="shared" ref="F6:F48" si="0">SUM(J6:AV6)</f>
        <v>29752</v>
      </c>
      <c r="G6" s="52">
        <f>SUMPRODUCT((Sheet!$AY$111:$AY$173=$A$4)*(Sheet!$AZ$111:$AZ$173=$B$2)*Sheet!$BA$111:$BA$173)</f>
        <v>29749</v>
      </c>
      <c r="H6" s="53">
        <f>F6-G6</f>
        <v>3</v>
      </c>
      <c r="I6" s="120">
        <f t="shared" ref="I6:I48" si="1">IF(G6=0,"",H6/G6*100)</f>
        <v>0.0100843725839524</v>
      </c>
      <c r="J6" s="121">
        <v>1682</v>
      </c>
      <c r="K6" s="121">
        <v>932</v>
      </c>
      <c r="L6" s="121">
        <v>2972</v>
      </c>
      <c r="M6" s="121">
        <v>1515</v>
      </c>
      <c r="N6" s="121">
        <v>1241</v>
      </c>
      <c r="O6" s="121">
        <v>813</v>
      </c>
      <c r="P6" s="121">
        <v>965</v>
      </c>
      <c r="Q6" s="121">
        <v>1232</v>
      </c>
      <c r="R6" s="121">
        <v>846</v>
      </c>
      <c r="S6" s="121">
        <v>1443</v>
      </c>
      <c r="T6" s="121">
        <v>1499</v>
      </c>
      <c r="U6" s="121">
        <v>1406</v>
      </c>
      <c r="V6" s="121">
        <v>859</v>
      </c>
      <c r="W6" s="121">
        <v>814</v>
      </c>
      <c r="X6" s="121">
        <v>756</v>
      </c>
      <c r="Y6" s="121">
        <v>532</v>
      </c>
      <c r="Z6" s="121">
        <v>1436</v>
      </c>
      <c r="AA6" s="121">
        <v>1741</v>
      </c>
      <c r="AB6" s="121">
        <v>1214</v>
      </c>
      <c r="AC6" s="121">
        <v>1634</v>
      </c>
      <c r="AD6" s="121">
        <v>2116</v>
      </c>
      <c r="AE6" s="121">
        <v>603</v>
      </c>
      <c r="AF6" s="121">
        <v>579</v>
      </c>
      <c r="AG6" s="121">
        <v>922</v>
      </c>
      <c r="AH6" s="121"/>
      <c r="AI6" s="121"/>
      <c r="AJ6" s="121"/>
      <c r="AK6" s="121"/>
      <c r="AL6" s="121"/>
      <c r="AM6" s="121"/>
      <c r="AN6" s="121"/>
      <c r="AO6" s="121"/>
      <c r="AP6" s="121"/>
      <c r="AQ6" s="121"/>
      <c r="AR6" s="121"/>
      <c r="AS6" s="121"/>
      <c r="AT6" s="121"/>
      <c r="AU6" s="121"/>
      <c r="AV6" s="121"/>
      <c r="AW6" s="160"/>
    </row>
    <row r="7" ht="15" spans="1:48">
      <c r="A7" s="54" t="s">
        <v>27</v>
      </c>
      <c r="B7" s="48">
        <v>2</v>
      </c>
      <c r="C7" s="55" t="s">
        <v>26</v>
      </c>
      <c r="D7" s="50">
        <f>SUMPRODUCT((Sheet!$AY$196:$AY$258=$A$4)*(Sheet!$AZ$196:$AZ$258=$B$2)*Sheet!$BB$196:$BB$258)</f>
        <v>24352</v>
      </c>
      <c r="E7" s="50">
        <v>25668</v>
      </c>
      <c r="F7" s="51">
        <f t="shared" si="0"/>
        <v>25668</v>
      </c>
      <c r="G7" s="52">
        <f>SUMPRODUCT((Sheet!$AY$111:$AY$173=$A$4)*(Sheet!$AZ$111:$AZ$173=$B$2)*Sheet!$BB$111:$BB$173)</f>
        <v>25773</v>
      </c>
      <c r="H7" s="53">
        <f t="shared" ref="H7:H35" si="2">F7-G7</f>
        <v>-105</v>
      </c>
      <c r="I7" s="120">
        <f t="shared" si="1"/>
        <v>-0.407403096263532</v>
      </c>
      <c r="J7" s="122">
        <f>J8+J10</f>
        <v>1445</v>
      </c>
      <c r="K7" s="122">
        <f t="shared" ref="K7:AV7" si="3">K8+K10</f>
        <v>763</v>
      </c>
      <c r="L7" s="122">
        <f t="shared" si="3"/>
        <v>791</v>
      </c>
      <c r="M7" s="122">
        <f t="shared" si="3"/>
        <v>1449</v>
      </c>
      <c r="N7" s="122">
        <f t="shared" si="3"/>
        <v>1126</v>
      </c>
      <c r="O7" s="122">
        <f t="shared" si="3"/>
        <v>780</v>
      </c>
      <c r="P7" s="122">
        <f t="shared" si="3"/>
        <v>896</v>
      </c>
      <c r="Q7" s="122">
        <f t="shared" si="3"/>
        <v>1173</v>
      </c>
      <c r="R7" s="122">
        <f t="shared" si="3"/>
        <v>792</v>
      </c>
      <c r="S7" s="122">
        <f t="shared" si="3"/>
        <v>1360</v>
      </c>
      <c r="T7" s="122">
        <f t="shared" si="3"/>
        <v>1304</v>
      </c>
      <c r="U7" s="122">
        <f t="shared" si="3"/>
        <v>1314</v>
      </c>
      <c r="V7" s="122">
        <f t="shared" si="3"/>
        <v>830</v>
      </c>
      <c r="W7" s="122">
        <f t="shared" si="3"/>
        <v>748</v>
      </c>
      <c r="X7" s="122">
        <f t="shared" si="3"/>
        <v>723</v>
      </c>
      <c r="Y7" s="122">
        <f t="shared" si="3"/>
        <v>525</v>
      </c>
      <c r="Z7" s="122">
        <f t="shared" si="3"/>
        <v>1278</v>
      </c>
      <c r="AA7" s="122">
        <f t="shared" si="3"/>
        <v>1630</v>
      </c>
      <c r="AB7" s="122">
        <f t="shared" si="3"/>
        <v>1164</v>
      </c>
      <c r="AC7" s="122">
        <f t="shared" si="3"/>
        <v>1532</v>
      </c>
      <c r="AD7" s="122">
        <f t="shared" si="3"/>
        <v>2089</v>
      </c>
      <c r="AE7" s="122">
        <f t="shared" si="3"/>
        <v>485</v>
      </c>
      <c r="AF7" s="122">
        <f t="shared" si="3"/>
        <v>571</v>
      </c>
      <c r="AG7" s="122">
        <f t="shared" si="3"/>
        <v>900</v>
      </c>
      <c r="AH7" s="122">
        <f t="shared" si="3"/>
        <v>0</v>
      </c>
      <c r="AI7" s="122">
        <f t="shared" si="3"/>
        <v>0</v>
      </c>
      <c r="AJ7" s="122">
        <f t="shared" si="3"/>
        <v>0</v>
      </c>
      <c r="AK7" s="122">
        <f t="shared" si="3"/>
        <v>0</v>
      </c>
      <c r="AL7" s="122">
        <f t="shared" si="3"/>
        <v>0</v>
      </c>
      <c r="AM7" s="122">
        <f t="shared" si="3"/>
        <v>0</v>
      </c>
      <c r="AN7" s="122">
        <f t="shared" si="3"/>
        <v>0</v>
      </c>
      <c r="AO7" s="122">
        <f t="shared" si="3"/>
        <v>0</v>
      </c>
      <c r="AP7" s="122">
        <f t="shared" si="3"/>
        <v>0</v>
      </c>
      <c r="AQ7" s="122">
        <f t="shared" si="3"/>
        <v>0</v>
      </c>
      <c r="AR7" s="122">
        <f t="shared" si="3"/>
        <v>0</v>
      </c>
      <c r="AS7" s="122">
        <f t="shared" si="3"/>
        <v>0</v>
      </c>
      <c r="AT7" s="122">
        <f t="shared" si="3"/>
        <v>0</v>
      </c>
      <c r="AU7" s="122">
        <f t="shared" si="3"/>
        <v>0</v>
      </c>
      <c r="AV7" s="122">
        <f t="shared" si="3"/>
        <v>0</v>
      </c>
    </row>
    <row r="8" ht="15" spans="1:49">
      <c r="A8" s="57" t="s">
        <v>28</v>
      </c>
      <c r="B8" s="48">
        <v>3</v>
      </c>
      <c r="C8" s="55" t="s">
        <v>26</v>
      </c>
      <c r="D8" s="50">
        <f>SUMPRODUCT((Sheet!$AY$196:$AY$258=$A$4)*(Sheet!$AZ$196:$AZ$258=$B$2)*Sheet!$BC$196:$BC$258)</f>
        <v>11269</v>
      </c>
      <c r="E8" s="50">
        <v>12756</v>
      </c>
      <c r="F8" s="51">
        <f t="shared" si="0"/>
        <v>12756</v>
      </c>
      <c r="G8" s="52">
        <f>SUMPRODUCT((Sheet!$AY$111:$AY$173=$A$4)*(Sheet!$AZ$111:$AZ$173=$B$2)*Sheet!$BC$111:$BC$173)</f>
        <v>12883</v>
      </c>
      <c r="H8" s="53">
        <f t="shared" si="2"/>
        <v>-127</v>
      </c>
      <c r="I8" s="120">
        <f t="shared" si="1"/>
        <v>-0.985795234029341</v>
      </c>
      <c r="J8" s="123">
        <v>672</v>
      </c>
      <c r="K8" s="123">
        <v>363</v>
      </c>
      <c r="L8" s="123">
        <v>379</v>
      </c>
      <c r="M8" s="123">
        <v>746</v>
      </c>
      <c r="N8" s="123">
        <v>571</v>
      </c>
      <c r="O8" s="123">
        <v>362</v>
      </c>
      <c r="P8" s="123">
        <v>486</v>
      </c>
      <c r="Q8" s="123">
        <v>591</v>
      </c>
      <c r="R8" s="123">
        <v>367</v>
      </c>
      <c r="S8" s="123">
        <v>653</v>
      </c>
      <c r="T8" s="123">
        <v>604</v>
      </c>
      <c r="U8" s="123">
        <v>664</v>
      </c>
      <c r="V8" s="123">
        <v>374</v>
      </c>
      <c r="W8" s="123">
        <v>363</v>
      </c>
      <c r="X8" s="123">
        <v>436</v>
      </c>
      <c r="Y8" s="123">
        <v>281</v>
      </c>
      <c r="Z8" s="123">
        <v>614</v>
      </c>
      <c r="AA8" s="123">
        <v>784</v>
      </c>
      <c r="AB8" s="123">
        <v>589</v>
      </c>
      <c r="AC8" s="123">
        <v>787</v>
      </c>
      <c r="AD8" s="123">
        <v>1053</v>
      </c>
      <c r="AE8" s="123">
        <v>256</v>
      </c>
      <c r="AF8" s="123">
        <v>300</v>
      </c>
      <c r="AG8" s="123">
        <v>461</v>
      </c>
      <c r="AH8" s="123"/>
      <c r="AI8" s="123"/>
      <c r="AJ8" s="123"/>
      <c r="AK8" s="123"/>
      <c r="AL8" s="123"/>
      <c r="AM8" s="123"/>
      <c r="AN8" s="123"/>
      <c r="AO8" s="123"/>
      <c r="AP8" s="123"/>
      <c r="AQ8" s="123"/>
      <c r="AR8" s="123"/>
      <c r="AS8" s="123"/>
      <c r="AT8" s="123"/>
      <c r="AU8" s="123"/>
      <c r="AV8" s="123"/>
      <c r="AW8" s="160"/>
    </row>
    <row r="9" ht="15" spans="1:49">
      <c r="A9" s="57" t="s">
        <v>29</v>
      </c>
      <c r="B9" s="48">
        <v>4</v>
      </c>
      <c r="C9" s="55" t="s">
        <v>26</v>
      </c>
      <c r="D9" s="50">
        <f>SUMPRODUCT((Sheet!$AY$196:$AY$258=$A$4)*(Sheet!$AZ$196:$AZ$258=$B$2)*Sheet!$BD$196:$BD$258)</f>
        <v>3341</v>
      </c>
      <c r="E9" s="50">
        <v>3515</v>
      </c>
      <c r="F9" s="51">
        <f t="shared" si="0"/>
        <v>3515</v>
      </c>
      <c r="G9" s="52">
        <f>SUMPRODUCT((Sheet!$AY$111:$AY$173=$A$4)*(Sheet!$AZ$111:$AZ$173=$B$2)*Sheet!$BD$111:$BD$173)</f>
        <v>3544</v>
      </c>
      <c r="H9" s="53">
        <f t="shared" si="2"/>
        <v>-29</v>
      </c>
      <c r="I9" s="120">
        <f t="shared" si="1"/>
        <v>-0.818284424379232</v>
      </c>
      <c r="J9" s="123">
        <v>179</v>
      </c>
      <c r="K9" s="123">
        <v>101</v>
      </c>
      <c r="L9" s="123">
        <v>157</v>
      </c>
      <c r="M9" s="123">
        <v>192</v>
      </c>
      <c r="N9" s="123">
        <v>91</v>
      </c>
      <c r="O9" s="123">
        <v>207</v>
      </c>
      <c r="P9" s="123">
        <v>192</v>
      </c>
      <c r="Q9" s="123">
        <v>123</v>
      </c>
      <c r="R9" s="123">
        <v>120</v>
      </c>
      <c r="S9" s="123">
        <v>142</v>
      </c>
      <c r="T9" s="123">
        <v>139</v>
      </c>
      <c r="U9" s="123">
        <v>165</v>
      </c>
      <c r="V9" s="123">
        <v>141</v>
      </c>
      <c r="W9" s="123">
        <v>101</v>
      </c>
      <c r="X9" s="123">
        <v>157</v>
      </c>
      <c r="Y9" s="123">
        <v>127</v>
      </c>
      <c r="Z9" s="123">
        <v>135</v>
      </c>
      <c r="AA9" s="123">
        <v>185</v>
      </c>
      <c r="AB9" s="123">
        <v>190</v>
      </c>
      <c r="AC9" s="123">
        <v>111</v>
      </c>
      <c r="AD9" s="123">
        <v>191</v>
      </c>
      <c r="AE9" s="123">
        <v>106</v>
      </c>
      <c r="AF9" s="123">
        <v>112</v>
      </c>
      <c r="AG9" s="123">
        <v>151</v>
      </c>
      <c r="AH9" s="123"/>
      <c r="AI9" s="123"/>
      <c r="AJ9" s="123"/>
      <c r="AK9" s="123"/>
      <c r="AL9" s="123"/>
      <c r="AM9" s="123"/>
      <c r="AN9" s="123"/>
      <c r="AO9" s="123"/>
      <c r="AP9" s="123"/>
      <c r="AQ9" s="123"/>
      <c r="AR9" s="123"/>
      <c r="AS9" s="123"/>
      <c r="AT9" s="123"/>
      <c r="AU9" s="123"/>
      <c r="AV9" s="123"/>
      <c r="AW9" s="160"/>
    </row>
    <row r="10" ht="15" spans="1:48">
      <c r="A10" s="54" t="s">
        <v>30</v>
      </c>
      <c r="B10" s="48">
        <v>5</v>
      </c>
      <c r="C10" s="55" t="s">
        <v>26</v>
      </c>
      <c r="D10" s="50">
        <f>SUMPRODUCT((Sheet!$AY$196:$AY$258=$A$4)*(Sheet!$AZ$196:$AZ$258=$B$2)*Sheet!$BE$196:$BE$258)</f>
        <v>0</v>
      </c>
      <c r="E10" s="50">
        <v>12912</v>
      </c>
      <c r="F10" s="51">
        <f t="shared" si="0"/>
        <v>12912</v>
      </c>
      <c r="G10" s="52">
        <f>SUMPRODUCT((Sheet!$AY$111:$AY$173=$A$4)*(Sheet!$AZ$111:$AZ$173=$B$2)*Sheet!$BE$111:$BE$173)</f>
        <v>12890</v>
      </c>
      <c r="H10" s="53">
        <f t="shared" si="2"/>
        <v>22</v>
      </c>
      <c r="I10" s="120">
        <f t="shared" si="1"/>
        <v>0.170674941815361</v>
      </c>
      <c r="J10" s="122">
        <f t="shared" ref="J10:AV10" si="4">J11</f>
        <v>773</v>
      </c>
      <c r="K10" s="122">
        <f t="shared" si="4"/>
        <v>400</v>
      </c>
      <c r="L10" s="122">
        <f t="shared" si="4"/>
        <v>412</v>
      </c>
      <c r="M10" s="122">
        <f t="shared" si="4"/>
        <v>703</v>
      </c>
      <c r="N10" s="122">
        <f t="shared" si="4"/>
        <v>555</v>
      </c>
      <c r="O10" s="122">
        <f t="shared" si="4"/>
        <v>418</v>
      </c>
      <c r="P10" s="122">
        <f t="shared" si="4"/>
        <v>410</v>
      </c>
      <c r="Q10" s="122">
        <f t="shared" si="4"/>
        <v>582</v>
      </c>
      <c r="R10" s="122">
        <f t="shared" si="4"/>
        <v>425</v>
      </c>
      <c r="S10" s="122">
        <f t="shared" si="4"/>
        <v>707</v>
      </c>
      <c r="T10" s="122">
        <f t="shared" si="4"/>
        <v>700</v>
      </c>
      <c r="U10" s="122">
        <f t="shared" si="4"/>
        <v>650</v>
      </c>
      <c r="V10" s="122">
        <f t="shared" si="4"/>
        <v>456</v>
      </c>
      <c r="W10" s="122">
        <f t="shared" si="4"/>
        <v>385</v>
      </c>
      <c r="X10" s="122">
        <f t="shared" si="4"/>
        <v>287</v>
      </c>
      <c r="Y10" s="122">
        <f t="shared" si="4"/>
        <v>244</v>
      </c>
      <c r="Z10" s="122">
        <f t="shared" si="4"/>
        <v>664</v>
      </c>
      <c r="AA10" s="122">
        <f t="shared" si="4"/>
        <v>846</v>
      </c>
      <c r="AB10" s="122">
        <f t="shared" si="4"/>
        <v>575</v>
      </c>
      <c r="AC10" s="122">
        <f t="shared" si="4"/>
        <v>745</v>
      </c>
      <c r="AD10" s="122">
        <f t="shared" si="4"/>
        <v>1036</v>
      </c>
      <c r="AE10" s="122">
        <f t="shared" si="4"/>
        <v>229</v>
      </c>
      <c r="AF10" s="122">
        <f t="shared" si="4"/>
        <v>271</v>
      </c>
      <c r="AG10" s="122">
        <f t="shared" si="4"/>
        <v>439</v>
      </c>
      <c r="AH10" s="122">
        <f t="shared" si="4"/>
        <v>0</v>
      </c>
      <c r="AI10" s="122">
        <f t="shared" si="4"/>
        <v>0</v>
      </c>
      <c r="AJ10" s="122">
        <f t="shared" si="4"/>
        <v>0</v>
      </c>
      <c r="AK10" s="122">
        <f t="shared" si="4"/>
        <v>0</v>
      </c>
      <c r="AL10" s="122">
        <f t="shared" si="4"/>
        <v>0</v>
      </c>
      <c r="AM10" s="122">
        <f t="shared" si="4"/>
        <v>0</v>
      </c>
      <c r="AN10" s="122">
        <f t="shared" si="4"/>
        <v>0</v>
      </c>
      <c r="AO10" s="122">
        <f t="shared" si="4"/>
        <v>0</v>
      </c>
      <c r="AP10" s="122">
        <f t="shared" si="4"/>
        <v>0</v>
      </c>
      <c r="AQ10" s="122">
        <f t="shared" si="4"/>
        <v>0</v>
      </c>
      <c r="AR10" s="122">
        <f t="shared" si="4"/>
        <v>0</v>
      </c>
      <c r="AS10" s="122">
        <f t="shared" si="4"/>
        <v>0</v>
      </c>
      <c r="AT10" s="122">
        <f t="shared" si="4"/>
        <v>0</v>
      </c>
      <c r="AU10" s="122">
        <f t="shared" si="4"/>
        <v>0</v>
      </c>
      <c r="AV10" s="122">
        <f t="shared" si="4"/>
        <v>0</v>
      </c>
    </row>
    <row r="11" ht="15" spans="1:48">
      <c r="A11" s="58" t="s">
        <v>31</v>
      </c>
      <c r="B11" s="48"/>
      <c r="C11" s="55"/>
      <c r="D11" s="50">
        <f>SUMPRODUCT((Sheet!$AY$196:$AY$258=$A$4)*(Sheet!$AZ$196:$AZ$258=$B$2)*Sheet!$BF$196:$BF$258)</f>
        <v>12996</v>
      </c>
      <c r="E11" s="50">
        <v>12912</v>
      </c>
      <c r="F11" s="51">
        <f t="shared" si="0"/>
        <v>12912</v>
      </c>
      <c r="G11" s="59">
        <f>SUMPRODUCT((Sheet!$AY$111:$AY$173=$A$4)*(Sheet!$AZ$111:$AZ$173=$B$2)*Sheet!$BF$111:$BF$173)</f>
        <v>12890</v>
      </c>
      <c r="H11" s="53">
        <f t="shared" si="2"/>
        <v>22</v>
      </c>
      <c r="I11" s="120">
        <f t="shared" si="1"/>
        <v>0.170674941815361</v>
      </c>
      <c r="J11" s="124">
        <f>J12+J13+J18+J19</f>
        <v>773</v>
      </c>
      <c r="K11" s="124">
        <f t="shared" ref="K11:AV11" si="5">K12+K13+K18+K19</f>
        <v>400</v>
      </c>
      <c r="L11" s="124">
        <f t="shared" si="5"/>
        <v>412</v>
      </c>
      <c r="M11" s="124">
        <f t="shared" si="5"/>
        <v>703</v>
      </c>
      <c r="N11" s="124">
        <f t="shared" si="5"/>
        <v>555</v>
      </c>
      <c r="O11" s="124">
        <f t="shared" si="5"/>
        <v>418</v>
      </c>
      <c r="P11" s="124">
        <f t="shared" si="5"/>
        <v>410</v>
      </c>
      <c r="Q11" s="124">
        <f t="shared" si="5"/>
        <v>582</v>
      </c>
      <c r="R11" s="124">
        <f t="shared" si="5"/>
        <v>425</v>
      </c>
      <c r="S11" s="124">
        <f t="shared" si="5"/>
        <v>707</v>
      </c>
      <c r="T11" s="124">
        <f t="shared" si="5"/>
        <v>700</v>
      </c>
      <c r="U11" s="124">
        <f t="shared" si="5"/>
        <v>650</v>
      </c>
      <c r="V11" s="124">
        <f t="shared" si="5"/>
        <v>456</v>
      </c>
      <c r="W11" s="124">
        <f t="shared" si="5"/>
        <v>385</v>
      </c>
      <c r="X11" s="124">
        <f t="shared" si="5"/>
        <v>287</v>
      </c>
      <c r="Y11" s="124">
        <f t="shared" si="5"/>
        <v>244</v>
      </c>
      <c r="Z11" s="124">
        <f t="shared" si="5"/>
        <v>664</v>
      </c>
      <c r="AA11" s="124">
        <f t="shared" si="5"/>
        <v>846</v>
      </c>
      <c r="AB11" s="124">
        <f t="shared" si="5"/>
        <v>575</v>
      </c>
      <c r="AC11" s="124">
        <f t="shared" si="5"/>
        <v>745</v>
      </c>
      <c r="AD11" s="124">
        <f t="shared" si="5"/>
        <v>1036</v>
      </c>
      <c r="AE11" s="124">
        <f t="shared" si="5"/>
        <v>229</v>
      </c>
      <c r="AF11" s="124">
        <f t="shared" si="5"/>
        <v>271</v>
      </c>
      <c r="AG11" s="124">
        <f t="shared" si="5"/>
        <v>439</v>
      </c>
      <c r="AH11" s="124">
        <f t="shared" si="5"/>
        <v>0</v>
      </c>
      <c r="AI11" s="124">
        <f t="shared" si="5"/>
        <v>0</v>
      </c>
      <c r="AJ11" s="124">
        <f t="shared" si="5"/>
        <v>0</v>
      </c>
      <c r="AK11" s="124">
        <f t="shared" si="5"/>
        <v>0</v>
      </c>
      <c r="AL11" s="124">
        <f t="shared" si="5"/>
        <v>0</v>
      </c>
      <c r="AM11" s="124">
        <f t="shared" si="5"/>
        <v>0</v>
      </c>
      <c r="AN11" s="124">
        <f t="shared" si="5"/>
        <v>0</v>
      </c>
      <c r="AO11" s="124">
        <f t="shared" si="5"/>
        <v>0</v>
      </c>
      <c r="AP11" s="124">
        <f t="shared" si="5"/>
        <v>0</v>
      </c>
      <c r="AQ11" s="124">
        <f t="shared" si="5"/>
        <v>0</v>
      </c>
      <c r="AR11" s="124">
        <f t="shared" si="5"/>
        <v>0</v>
      </c>
      <c r="AS11" s="124">
        <f t="shared" si="5"/>
        <v>0</v>
      </c>
      <c r="AT11" s="124">
        <f t="shared" si="5"/>
        <v>0</v>
      </c>
      <c r="AU11" s="124">
        <f t="shared" si="5"/>
        <v>0</v>
      </c>
      <c r="AV11" s="124">
        <f t="shared" si="5"/>
        <v>0</v>
      </c>
    </row>
    <row r="12" ht="15" spans="1:49">
      <c r="A12" s="60" t="s">
        <v>32</v>
      </c>
      <c r="B12" s="48">
        <v>6</v>
      </c>
      <c r="C12" s="61" t="s">
        <v>26</v>
      </c>
      <c r="D12" s="50">
        <f>SUMPRODUCT((Sheet!$AY$196:$AY$258=$A$4)*(Sheet!$AZ$196:$AZ$258=$B$2)*Sheet!$BG$196:$BG$258)</f>
        <v>1309</v>
      </c>
      <c r="E12" s="50">
        <v>1184</v>
      </c>
      <c r="F12" s="51">
        <f t="shared" si="0"/>
        <v>1184</v>
      </c>
      <c r="G12" s="52">
        <f>SUMPRODUCT((Sheet!$AY$111:$AY$173=$A$4)*(Sheet!$AZ$111:$AZ$173=$B$2)*Sheet!$BG$111:$BG$173)</f>
        <v>1174</v>
      </c>
      <c r="H12" s="53">
        <f t="shared" si="2"/>
        <v>10</v>
      </c>
      <c r="I12" s="120">
        <f t="shared" si="1"/>
        <v>0.851788756388416</v>
      </c>
      <c r="J12" s="123">
        <v>81</v>
      </c>
      <c r="K12" s="123">
        <v>46</v>
      </c>
      <c r="L12" s="123">
        <v>45</v>
      </c>
      <c r="M12" s="123">
        <v>72</v>
      </c>
      <c r="N12" s="123">
        <v>60</v>
      </c>
      <c r="O12" s="123">
        <v>75</v>
      </c>
      <c r="P12" s="123">
        <v>14</v>
      </c>
      <c r="Q12" s="123">
        <v>28</v>
      </c>
      <c r="R12" s="123">
        <v>52</v>
      </c>
      <c r="S12" s="123">
        <v>55</v>
      </c>
      <c r="T12" s="123">
        <v>62</v>
      </c>
      <c r="U12" s="123">
        <v>43</v>
      </c>
      <c r="V12" s="123">
        <v>31</v>
      </c>
      <c r="W12" s="123">
        <v>20</v>
      </c>
      <c r="X12" s="123">
        <v>28</v>
      </c>
      <c r="Y12" s="123">
        <v>38</v>
      </c>
      <c r="Z12" s="123">
        <v>52</v>
      </c>
      <c r="AA12" s="123">
        <v>56</v>
      </c>
      <c r="AB12" s="123">
        <v>69</v>
      </c>
      <c r="AC12" s="123">
        <v>79</v>
      </c>
      <c r="AD12" s="123">
        <v>102</v>
      </c>
      <c r="AE12" s="123">
        <v>45</v>
      </c>
      <c r="AF12" s="123">
        <v>10</v>
      </c>
      <c r="AG12" s="123">
        <v>21</v>
      </c>
      <c r="AH12" s="123"/>
      <c r="AI12" s="123"/>
      <c r="AJ12" s="123"/>
      <c r="AK12" s="123"/>
      <c r="AL12" s="123"/>
      <c r="AM12" s="123"/>
      <c r="AN12" s="123"/>
      <c r="AO12" s="123"/>
      <c r="AP12" s="123"/>
      <c r="AQ12" s="123"/>
      <c r="AR12" s="123"/>
      <c r="AS12" s="123"/>
      <c r="AT12" s="123"/>
      <c r="AU12" s="123"/>
      <c r="AV12" s="123"/>
      <c r="AW12" s="160"/>
    </row>
    <row r="13" ht="15" spans="1:49">
      <c r="A13" s="60" t="s">
        <v>33</v>
      </c>
      <c r="B13" s="48">
        <v>7</v>
      </c>
      <c r="C13" s="61" t="s">
        <v>26</v>
      </c>
      <c r="D13" s="50">
        <f>SUMPRODUCT((Sheet!$AY$196:$AY$258=$A$4)*(Sheet!$AZ$196:$AZ$258=$B$2)*Sheet!$BH$196:$BH$258)</f>
        <v>2629</v>
      </c>
      <c r="E13" s="50">
        <v>2572</v>
      </c>
      <c r="F13" s="51">
        <f t="shared" si="0"/>
        <v>2572</v>
      </c>
      <c r="G13" s="52">
        <f>SUMPRODUCT((Sheet!$AY$111:$AY$173=$A$4)*(Sheet!$AZ$111:$AZ$173=$B$2)*Sheet!$BH$111:$BH$173)</f>
        <v>2567</v>
      </c>
      <c r="H13" s="53">
        <f t="shared" si="2"/>
        <v>5</v>
      </c>
      <c r="I13" s="120">
        <f t="shared" si="1"/>
        <v>0.194779898714453</v>
      </c>
      <c r="J13" s="123">
        <v>192</v>
      </c>
      <c r="K13" s="123">
        <v>62</v>
      </c>
      <c r="L13" s="123">
        <v>78</v>
      </c>
      <c r="M13" s="123">
        <v>160</v>
      </c>
      <c r="N13" s="123">
        <v>92</v>
      </c>
      <c r="O13" s="123">
        <v>82</v>
      </c>
      <c r="P13" s="123">
        <v>76</v>
      </c>
      <c r="Q13" s="123">
        <v>152</v>
      </c>
      <c r="R13" s="123">
        <v>71</v>
      </c>
      <c r="S13" s="123">
        <v>141</v>
      </c>
      <c r="T13" s="123">
        <v>115</v>
      </c>
      <c r="U13" s="123">
        <v>129</v>
      </c>
      <c r="V13" s="123">
        <v>78</v>
      </c>
      <c r="W13" s="123">
        <v>94</v>
      </c>
      <c r="X13" s="123">
        <v>77</v>
      </c>
      <c r="Y13" s="123">
        <v>67</v>
      </c>
      <c r="Z13" s="123">
        <v>123</v>
      </c>
      <c r="AA13" s="123">
        <v>101</v>
      </c>
      <c r="AB13" s="123">
        <v>118</v>
      </c>
      <c r="AC13" s="123">
        <v>152</v>
      </c>
      <c r="AD13" s="123">
        <v>206</v>
      </c>
      <c r="AE13" s="123">
        <v>51</v>
      </c>
      <c r="AF13" s="123">
        <v>63</v>
      </c>
      <c r="AG13" s="123">
        <v>92</v>
      </c>
      <c r="AH13" s="123"/>
      <c r="AI13" s="123"/>
      <c r="AJ13" s="123"/>
      <c r="AK13" s="123"/>
      <c r="AL13" s="123"/>
      <c r="AM13" s="123"/>
      <c r="AN13" s="123"/>
      <c r="AO13" s="123"/>
      <c r="AP13" s="123"/>
      <c r="AQ13" s="123"/>
      <c r="AR13" s="123"/>
      <c r="AS13" s="123"/>
      <c r="AT13" s="123"/>
      <c r="AU13" s="123"/>
      <c r="AV13" s="123"/>
      <c r="AW13" s="160"/>
    </row>
    <row r="14" ht="15" spans="1:49">
      <c r="A14" s="60" t="s">
        <v>34</v>
      </c>
      <c r="B14" s="48">
        <v>8</v>
      </c>
      <c r="C14" s="61" t="s">
        <v>26</v>
      </c>
      <c r="D14" s="50">
        <f>SUMPRODUCT((Sheet!$AY$196:$AY$258=$A$4)*(Sheet!$AZ$196:$AZ$258=$B$2)*Sheet!$BI$196:$BI$258)</f>
        <v>1986</v>
      </c>
      <c r="E14" s="50">
        <v>2088</v>
      </c>
      <c r="F14" s="51">
        <f t="shared" si="0"/>
        <v>2088</v>
      </c>
      <c r="G14" s="52">
        <f>SUMPRODUCT((Sheet!$AY$111:$AY$173=$A$4)*(Sheet!$AZ$111:$AZ$173=$B$2)*Sheet!$BI$111:$BI$173)</f>
        <v>2071</v>
      </c>
      <c r="H14" s="53">
        <f t="shared" si="2"/>
        <v>17</v>
      </c>
      <c r="I14" s="120">
        <f t="shared" si="1"/>
        <v>0.820859488169966</v>
      </c>
      <c r="J14" s="123">
        <v>161</v>
      </c>
      <c r="K14" s="123">
        <v>44</v>
      </c>
      <c r="L14" s="123">
        <v>54</v>
      </c>
      <c r="M14" s="123">
        <v>120</v>
      </c>
      <c r="N14" s="123">
        <v>76</v>
      </c>
      <c r="O14" s="123">
        <v>58</v>
      </c>
      <c r="P14" s="123">
        <v>62</v>
      </c>
      <c r="Q14" s="123">
        <v>105</v>
      </c>
      <c r="R14" s="123">
        <v>64</v>
      </c>
      <c r="S14" s="123">
        <v>141</v>
      </c>
      <c r="T14" s="123">
        <v>107</v>
      </c>
      <c r="U14" s="123">
        <v>109</v>
      </c>
      <c r="V14" s="123">
        <v>78</v>
      </c>
      <c r="W14" s="123">
        <v>90</v>
      </c>
      <c r="X14" s="123">
        <v>60</v>
      </c>
      <c r="Y14" s="123">
        <v>57</v>
      </c>
      <c r="Z14" s="123">
        <v>109</v>
      </c>
      <c r="AA14" s="123">
        <v>96</v>
      </c>
      <c r="AB14" s="123">
        <v>94</v>
      </c>
      <c r="AC14" s="123">
        <v>99</v>
      </c>
      <c r="AD14" s="123">
        <v>138</v>
      </c>
      <c r="AE14" s="123">
        <v>40</v>
      </c>
      <c r="AF14" s="123">
        <v>50</v>
      </c>
      <c r="AG14" s="123">
        <v>76</v>
      </c>
      <c r="AH14" s="123"/>
      <c r="AI14" s="123"/>
      <c r="AJ14" s="123"/>
      <c r="AK14" s="123"/>
      <c r="AL14" s="123"/>
      <c r="AM14" s="123"/>
      <c r="AN14" s="123"/>
      <c r="AO14" s="123"/>
      <c r="AP14" s="123"/>
      <c r="AQ14" s="123"/>
      <c r="AR14" s="123"/>
      <c r="AS14" s="123"/>
      <c r="AT14" s="123"/>
      <c r="AU14" s="123"/>
      <c r="AV14" s="123"/>
      <c r="AW14" s="160"/>
    </row>
    <row r="15" ht="15" spans="1:49">
      <c r="A15" s="60" t="s">
        <v>35</v>
      </c>
      <c r="B15" s="48">
        <v>9</v>
      </c>
      <c r="C15" s="61" t="s">
        <v>26</v>
      </c>
      <c r="D15" s="50">
        <f>SUMPRODUCT((Sheet!$AY$196:$AY$258=$A$4)*(Sheet!$AZ$196:$AZ$258=$B$2)*Sheet!$BJ$196:$BJ$258)</f>
        <v>1785</v>
      </c>
      <c r="E15" s="50">
        <v>1737</v>
      </c>
      <c r="F15" s="51">
        <f t="shared" si="0"/>
        <v>1737</v>
      </c>
      <c r="G15" s="52">
        <f>SUMPRODUCT((Sheet!$AY$111:$AY$173=$A$4)*(Sheet!$AZ$111:$AZ$173=$B$2)*Sheet!$BJ$111:$BJ$173)</f>
        <v>1722</v>
      </c>
      <c r="H15" s="53">
        <f t="shared" si="2"/>
        <v>15</v>
      </c>
      <c r="I15" s="120">
        <f t="shared" si="1"/>
        <v>0.871080139372822</v>
      </c>
      <c r="J15" s="123">
        <v>132</v>
      </c>
      <c r="K15" s="123">
        <v>36</v>
      </c>
      <c r="L15" s="123">
        <v>45</v>
      </c>
      <c r="M15" s="123">
        <v>112</v>
      </c>
      <c r="N15" s="123">
        <v>74</v>
      </c>
      <c r="O15" s="123">
        <v>42</v>
      </c>
      <c r="P15" s="123">
        <v>45</v>
      </c>
      <c r="Q15" s="123">
        <v>96</v>
      </c>
      <c r="R15" s="123">
        <v>46</v>
      </c>
      <c r="S15" s="123">
        <v>120</v>
      </c>
      <c r="T15" s="123">
        <v>75</v>
      </c>
      <c r="U15" s="123">
        <v>94</v>
      </c>
      <c r="V15" s="123">
        <v>46</v>
      </c>
      <c r="W15" s="123">
        <v>64</v>
      </c>
      <c r="X15" s="123">
        <v>56</v>
      </c>
      <c r="Y15" s="123">
        <v>47</v>
      </c>
      <c r="Z15" s="123">
        <v>72</v>
      </c>
      <c r="AA15" s="123">
        <v>68</v>
      </c>
      <c r="AB15" s="123">
        <v>85</v>
      </c>
      <c r="AC15" s="123">
        <v>89</v>
      </c>
      <c r="AD15" s="123">
        <v>136</v>
      </c>
      <c r="AE15" s="123">
        <v>38</v>
      </c>
      <c r="AF15" s="123">
        <v>45</v>
      </c>
      <c r="AG15" s="123">
        <v>74</v>
      </c>
      <c r="AH15" s="123"/>
      <c r="AI15" s="123"/>
      <c r="AJ15" s="123"/>
      <c r="AK15" s="123"/>
      <c r="AL15" s="123"/>
      <c r="AM15" s="123"/>
      <c r="AN15" s="123"/>
      <c r="AO15" s="123"/>
      <c r="AP15" s="123"/>
      <c r="AQ15" s="123"/>
      <c r="AR15" s="123"/>
      <c r="AS15" s="123"/>
      <c r="AT15" s="123"/>
      <c r="AU15" s="123"/>
      <c r="AV15" s="123"/>
      <c r="AW15" s="160"/>
    </row>
    <row r="16" ht="15" spans="1:49">
      <c r="A16" s="63" t="s">
        <v>36</v>
      </c>
      <c r="B16" s="48">
        <v>10</v>
      </c>
      <c r="C16" s="61" t="s">
        <v>26</v>
      </c>
      <c r="D16" s="50">
        <f>SUMPRODUCT((Sheet!$AY$196:$AY$258=$A$4)*(Sheet!$AZ$196:$AZ$258=$B$2)*Sheet!$BK$196:$BK$258)</f>
        <v>202</v>
      </c>
      <c r="E16" s="50">
        <v>197</v>
      </c>
      <c r="F16" s="65">
        <f t="shared" si="0"/>
        <v>197</v>
      </c>
      <c r="G16" s="59">
        <f>SUMPRODUCT((Sheet!$AY$111:$AY$173=$A$4)*(Sheet!$AZ$111:$AZ$173=$B$2)*Sheet!$BK$111:$BK$173)</f>
        <v>196</v>
      </c>
      <c r="H16" s="53">
        <f t="shared" si="2"/>
        <v>1</v>
      </c>
      <c r="I16" s="120">
        <f t="shared" si="1"/>
        <v>0.510204081632653</v>
      </c>
      <c r="J16" s="123">
        <v>5</v>
      </c>
      <c r="K16" s="123">
        <v>8</v>
      </c>
      <c r="L16" s="123">
        <v>9</v>
      </c>
      <c r="M16" s="123">
        <v>6</v>
      </c>
      <c r="N16" s="123">
        <v>2</v>
      </c>
      <c r="O16" s="123">
        <v>8</v>
      </c>
      <c r="P16" s="123">
        <v>1</v>
      </c>
      <c r="Q16" s="123"/>
      <c r="R16" s="123">
        <v>18</v>
      </c>
      <c r="S16" s="123">
        <v>11</v>
      </c>
      <c r="T16" s="123">
        <v>31</v>
      </c>
      <c r="U16" s="123">
        <v>13</v>
      </c>
      <c r="V16" s="123">
        <v>6</v>
      </c>
      <c r="W16" s="123">
        <v>5</v>
      </c>
      <c r="X16" s="123">
        <v>4</v>
      </c>
      <c r="Y16" s="123">
        <v>8</v>
      </c>
      <c r="Z16" s="123">
        <v>16</v>
      </c>
      <c r="AA16" s="123">
        <v>26</v>
      </c>
      <c r="AB16" s="123">
        <v>5</v>
      </c>
      <c r="AC16" s="123">
        <v>7</v>
      </c>
      <c r="AD16" s="123">
        <v>2</v>
      </c>
      <c r="AE16" s="123">
        <v>1</v>
      </c>
      <c r="AF16" s="123">
        <v>3</v>
      </c>
      <c r="AG16" s="123">
        <v>2</v>
      </c>
      <c r="AH16" s="123"/>
      <c r="AI16" s="123"/>
      <c r="AJ16" s="123"/>
      <c r="AK16" s="123"/>
      <c r="AL16" s="123"/>
      <c r="AM16" s="123"/>
      <c r="AN16" s="123"/>
      <c r="AO16" s="123"/>
      <c r="AP16" s="123"/>
      <c r="AQ16" s="123"/>
      <c r="AR16" s="123"/>
      <c r="AS16" s="123"/>
      <c r="AT16" s="123"/>
      <c r="AU16" s="123"/>
      <c r="AV16" s="123"/>
      <c r="AW16" s="161"/>
    </row>
    <row r="17" ht="15" spans="1:49">
      <c r="A17" s="60" t="s">
        <v>37</v>
      </c>
      <c r="B17" s="48">
        <v>11</v>
      </c>
      <c r="C17" s="61" t="s">
        <v>26</v>
      </c>
      <c r="D17" s="50">
        <f>SUMPRODUCT((Sheet!$AY$196:$AY$258=$A$4)*(Sheet!$AZ$196:$AZ$258=$B$2)*Sheet!$BL$196:$BL$258)</f>
        <v>69</v>
      </c>
      <c r="E17" s="50">
        <v>72</v>
      </c>
      <c r="F17" s="51">
        <f t="shared" si="0"/>
        <v>72</v>
      </c>
      <c r="G17" s="52">
        <f>SUMPRODUCT((Sheet!$AY$111:$AY$173=$A$4)*(Sheet!$AZ$111:$AZ$173=$B$2)*Sheet!$BL$111:$BL$173)</f>
        <v>71</v>
      </c>
      <c r="H17" s="53">
        <f t="shared" si="2"/>
        <v>1</v>
      </c>
      <c r="I17" s="120">
        <f t="shared" si="1"/>
        <v>1.40845070422535</v>
      </c>
      <c r="J17" s="123">
        <v>2</v>
      </c>
      <c r="K17" s="123"/>
      <c r="L17" s="123"/>
      <c r="M17" s="123">
        <v>2</v>
      </c>
      <c r="N17" s="123"/>
      <c r="O17" s="123">
        <v>5</v>
      </c>
      <c r="P17" s="123">
        <v>0</v>
      </c>
      <c r="Q17" s="123">
        <v>9</v>
      </c>
      <c r="R17" s="123"/>
      <c r="S17" s="123">
        <v>10</v>
      </c>
      <c r="T17" s="123">
        <v>1</v>
      </c>
      <c r="U17" s="123">
        <v>2</v>
      </c>
      <c r="V17" s="123">
        <v>10</v>
      </c>
      <c r="W17" s="123">
        <v>7</v>
      </c>
      <c r="X17" s="123"/>
      <c r="Y17" s="123"/>
      <c r="Z17" s="123">
        <v>12</v>
      </c>
      <c r="AA17" s="123">
        <v>2</v>
      </c>
      <c r="AB17" s="123">
        <v>4</v>
      </c>
      <c r="AC17" s="123">
        <v>3</v>
      </c>
      <c r="AD17" s="123"/>
      <c r="AE17" s="123">
        <v>1</v>
      </c>
      <c r="AF17" s="123">
        <v>2</v>
      </c>
      <c r="AG17" s="123"/>
      <c r="AH17" s="123"/>
      <c r="AI17" s="123"/>
      <c r="AJ17" s="123"/>
      <c r="AK17" s="123"/>
      <c r="AL17" s="123"/>
      <c r="AM17" s="123"/>
      <c r="AN17" s="123"/>
      <c r="AO17" s="123"/>
      <c r="AP17" s="123"/>
      <c r="AQ17" s="123"/>
      <c r="AR17" s="123"/>
      <c r="AS17" s="123"/>
      <c r="AT17" s="123"/>
      <c r="AU17" s="123"/>
      <c r="AV17" s="123"/>
      <c r="AW17" s="162"/>
    </row>
    <row r="18" ht="15" spans="1:49">
      <c r="A18" s="60" t="s">
        <v>38</v>
      </c>
      <c r="B18" s="48">
        <v>12</v>
      </c>
      <c r="C18" s="61" t="s">
        <v>26</v>
      </c>
      <c r="D18" s="50">
        <f>SUMPRODUCT((Sheet!$AY$196:$AY$258=$A$4)*(Sheet!$AZ$196:$AZ$258=$B$2)*Sheet!$BM$196:$BM$258)</f>
        <v>9058</v>
      </c>
      <c r="E18" s="50">
        <v>9156</v>
      </c>
      <c r="F18" s="51">
        <f t="shared" si="0"/>
        <v>9156</v>
      </c>
      <c r="G18" s="52">
        <f>SUMPRODUCT((Sheet!$AY$111:$AY$173=$A$4)*(Sheet!$AZ$111:$AZ$173=$B$2)*Sheet!$BM$111:$BM$173)</f>
        <v>9149</v>
      </c>
      <c r="H18" s="53">
        <f t="shared" si="2"/>
        <v>7</v>
      </c>
      <c r="I18" s="120">
        <f t="shared" si="1"/>
        <v>0.0765110941086457</v>
      </c>
      <c r="J18" s="123">
        <v>500</v>
      </c>
      <c r="K18" s="123">
        <v>292</v>
      </c>
      <c r="L18" s="123">
        <v>289</v>
      </c>
      <c r="M18" s="123">
        <v>471</v>
      </c>
      <c r="N18" s="123">
        <v>403</v>
      </c>
      <c r="O18" s="123">
        <v>261</v>
      </c>
      <c r="P18" s="123">
        <v>320</v>
      </c>
      <c r="Q18" s="123">
        <v>402</v>
      </c>
      <c r="R18" s="123">
        <v>302</v>
      </c>
      <c r="S18" s="123">
        <v>511</v>
      </c>
      <c r="T18" s="123">
        <v>523</v>
      </c>
      <c r="U18" s="123">
        <v>478</v>
      </c>
      <c r="V18" s="123">
        <v>347</v>
      </c>
      <c r="W18" s="123">
        <v>271</v>
      </c>
      <c r="X18" s="123">
        <v>182</v>
      </c>
      <c r="Y18" s="123">
        <v>139</v>
      </c>
      <c r="Z18" s="123">
        <v>489</v>
      </c>
      <c r="AA18" s="123">
        <v>689</v>
      </c>
      <c r="AB18" s="123">
        <v>388</v>
      </c>
      <c r="AC18" s="123">
        <v>514</v>
      </c>
      <c r="AD18" s="123">
        <v>728</v>
      </c>
      <c r="AE18" s="123">
        <v>133</v>
      </c>
      <c r="AF18" s="123">
        <v>198</v>
      </c>
      <c r="AG18" s="123">
        <v>326</v>
      </c>
      <c r="AH18" s="123"/>
      <c r="AI18" s="123"/>
      <c r="AJ18" s="123"/>
      <c r="AK18" s="123"/>
      <c r="AL18" s="123"/>
      <c r="AM18" s="123"/>
      <c r="AN18" s="123"/>
      <c r="AO18" s="123"/>
      <c r="AP18" s="123"/>
      <c r="AQ18" s="123"/>
      <c r="AR18" s="123"/>
      <c r="AS18" s="123"/>
      <c r="AT18" s="123"/>
      <c r="AU18" s="123"/>
      <c r="AV18" s="123"/>
      <c r="AW18" s="160"/>
    </row>
    <row r="19" ht="15" spans="1:49">
      <c r="A19" s="60" t="s">
        <v>39</v>
      </c>
      <c r="B19" s="48">
        <v>13</v>
      </c>
      <c r="C19" s="61" t="s">
        <v>26</v>
      </c>
      <c r="D19" s="50">
        <f>SUMPRODUCT((Sheet!$AY$196:$AY$258=$A$4)*(Sheet!$AZ$196:$AZ$258=$B$2)*Sheet!$BN$196:$BN$258)</f>
        <v>0</v>
      </c>
      <c r="E19" s="50">
        <v>0</v>
      </c>
      <c r="F19" s="51">
        <f t="shared" si="0"/>
        <v>0</v>
      </c>
      <c r="G19" s="52">
        <f>SUMPRODUCT((Sheet!$AY$111:$AY$173=$A$4)*(Sheet!$AZ$111:$AZ$173=$B$2)*Sheet!$BN$111:$BN$173)</f>
        <v>0</v>
      </c>
      <c r="H19" s="53">
        <f t="shared" si="2"/>
        <v>0</v>
      </c>
      <c r="I19" s="120" t="str">
        <f t="shared" si="1"/>
        <v/>
      </c>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60"/>
    </row>
    <row r="20" ht="15" spans="1:48">
      <c r="A20" s="64" t="s">
        <v>40</v>
      </c>
      <c r="B20" s="48"/>
      <c r="C20" s="61" t="s">
        <v>26</v>
      </c>
      <c r="D20" s="50">
        <f>SUMPRODUCT((Sheet!$AY$196:$AY$258=$A$4)*(Sheet!$AZ$196:$AZ$258=$B$2)*Sheet!$BO$196:$BO$258)</f>
        <v>12996</v>
      </c>
      <c r="E20" s="50">
        <v>12912</v>
      </c>
      <c r="F20" s="51">
        <f t="shared" si="0"/>
        <v>12912</v>
      </c>
      <c r="G20" s="59">
        <f>SUMPRODUCT((Sheet!$AY$111:$AY$173=$A$4)*(Sheet!$AZ$111:$AZ$173=$B$2)*Sheet!$BO$111:$BO$173)</f>
        <v>12890</v>
      </c>
      <c r="H20" s="53">
        <f t="shared" si="2"/>
        <v>22</v>
      </c>
      <c r="I20" s="120">
        <f t="shared" si="1"/>
        <v>0.170674941815361</v>
      </c>
      <c r="J20" s="124">
        <f>J21+J27+J28+J29</f>
        <v>773</v>
      </c>
      <c r="K20" s="124">
        <f t="shared" ref="K20:AV20" si="6">K21+K27+K28+K29</f>
        <v>400</v>
      </c>
      <c r="L20" s="124">
        <f t="shared" si="6"/>
        <v>412</v>
      </c>
      <c r="M20" s="124">
        <f t="shared" si="6"/>
        <v>703</v>
      </c>
      <c r="N20" s="124">
        <f t="shared" si="6"/>
        <v>555</v>
      </c>
      <c r="O20" s="124">
        <f t="shared" si="6"/>
        <v>418</v>
      </c>
      <c r="P20" s="124">
        <f t="shared" si="6"/>
        <v>410</v>
      </c>
      <c r="Q20" s="124">
        <f t="shared" si="6"/>
        <v>582</v>
      </c>
      <c r="R20" s="124">
        <f t="shared" si="6"/>
        <v>425</v>
      </c>
      <c r="S20" s="124">
        <f t="shared" si="6"/>
        <v>707</v>
      </c>
      <c r="T20" s="124">
        <f t="shared" si="6"/>
        <v>700</v>
      </c>
      <c r="U20" s="124">
        <f t="shared" si="6"/>
        <v>650</v>
      </c>
      <c r="V20" s="124">
        <f t="shared" si="6"/>
        <v>456</v>
      </c>
      <c r="W20" s="124">
        <f t="shared" si="6"/>
        <v>385</v>
      </c>
      <c r="X20" s="124">
        <f t="shared" si="6"/>
        <v>287</v>
      </c>
      <c r="Y20" s="124">
        <f t="shared" si="6"/>
        <v>244</v>
      </c>
      <c r="Z20" s="124">
        <f t="shared" si="6"/>
        <v>664</v>
      </c>
      <c r="AA20" s="124">
        <f t="shared" si="6"/>
        <v>846</v>
      </c>
      <c r="AB20" s="124">
        <f t="shared" si="6"/>
        <v>575</v>
      </c>
      <c r="AC20" s="124">
        <f t="shared" si="6"/>
        <v>745</v>
      </c>
      <c r="AD20" s="124">
        <f t="shared" si="6"/>
        <v>1036</v>
      </c>
      <c r="AE20" s="124">
        <f t="shared" si="6"/>
        <v>229</v>
      </c>
      <c r="AF20" s="124">
        <f t="shared" si="6"/>
        <v>271</v>
      </c>
      <c r="AG20" s="124">
        <f t="shared" si="6"/>
        <v>439</v>
      </c>
      <c r="AH20" s="124">
        <f t="shared" si="6"/>
        <v>0</v>
      </c>
      <c r="AI20" s="124">
        <f t="shared" si="6"/>
        <v>0</v>
      </c>
      <c r="AJ20" s="124">
        <f t="shared" si="6"/>
        <v>0</v>
      </c>
      <c r="AK20" s="124">
        <f t="shared" si="6"/>
        <v>0</v>
      </c>
      <c r="AL20" s="124">
        <f t="shared" si="6"/>
        <v>0</v>
      </c>
      <c r="AM20" s="124">
        <f t="shared" si="6"/>
        <v>0</v>
      </c>
      <c r="AN20" s="124">
        <f t="shared" si="6"/>
        <v>0</v>
      </c>
      <c r="AO20" s="124">
        <f t="shared" si="6"/>
        <v>0</v>
      </c>
      <c r="AP20" s="124">
        <f t="shared" si="6"/>
        <v>0</v>
      </c>
      <c r="AQ20" s="124">
        <f t="shared" si="6"/>
        <v>0</v>
      </c>
      <c r="AR20" s="124">
        <f t="shared" si="6"/>
        <v>0</v>
      </c>
      <c r="AS20" s="124">
        <f t="shared" si="6"/>
        <v>0</v>
      </c>
      <c r="AT20" s="124">
        <f t="shared" si="6"/>
        <v>0</v>
      </c>
      <c r="AU20" s="124">
        <f t="shared" si="6"/>
        <v>0</v>
      </c>
      <c r="AV20" s="124">
        <f t="shared" si="6"/>
        <v>0</v>
      </c>
    </row>
    <row r="21" ht="15" spans="1:49">
      <c r="A21" s="60" t="s">
        <v>41</v>
      </c>
      <c r="B21" s="48">
        <v>14</v>
      </c>
      <c r="C21" s="61" t="s">
        <v>26</v>
      </c>
      <c r="D21" s="50">
        <f>SUMPRODUCT((Sheet!$AY$196:$AY$258=$A$4)*(Sheet!$AZ$196:$AZ$258=$B$2)*Sheet!$BP$196:$BP$258)</f>
        <v>8944</v>
      </c>
      <c r="E21" s="50">
        <v>8785</v>
      </c>
      <c r="F21" s="51">
        <f t="shared" si="0"/>
        <v>8785</v>
      </c>
      <c r="G21" s="52">
        <f>SUMPRODUCT((Sheet!$AY$111:$AY$173=$A$4)*(Sheet!$AZ$111:$AZ$173=$B$2)*Sheet!$BP$111:$BP$173)</f>
        <v>8790</v>
      </c>
      <c r="H21" s="53">
        <f t="shared" si="2"/>
        <v>-5</v>
      </c>
      <c r="I21" s="120">
        <f t="shared" si="1"/>
        <v>-0.0568828213879408</v>
      </c>
      <c r="J21" s="125">
        <v>487</v>
      </c>
      <c r="K21" s="125">
        <v>285</v>
      </c>
      <c r="L21" s="125">
        <v>278</v>
      </c>
      <c r="M21" s="125">
        <v>448</v>
      </c>
      <c r="N21" s="125">
        <v>374</v>
      </c>
      <c r="O21" s="125">
        <v>251</v>
      </c>
      <c r="P21" s="125">
        <v>315</v>
      </c>
      <c r="Q21" s="125">
        <v>400</v>
      </c>
      <c r="R21" s="125">
        <v>299</v>
      </c>
      <c r="S21" s="125">
        <v>503</v>
      </c>
      <c r="T21" s="125">
        <v>520</v>
      </c>
      <c r="U21" s="125">
        <v>461</v>
      </c>
      <c r="V21" s="125">
        <v>335</v>
      </c>
      <c r="W21" s="125">
        <v>175</v>
      </c>
      <c r="X21" s="125">
        <v>167</v>
      </c>
      <c r="Y21" s="125">
        <v>133</v>
      </c>
      <c r="Z21" s="125">
        <v>480</v>
      </c>
      <c r="AA21" s="125">
        <v>636</v>
      </c>
      <c r="AB21" s="125">
        <v>380</v>
      </c>
      <c r="AC21" s="125">
        <v>496</v>
      </c>
      <c r="AD21" s="125">
        <v>723</v>
      </c>
      <c r="AE21" s="125">
        <v>124</v>
      </c>
      <c r="AF21" s="125">
        <v>195</v>
      </c>
      <c r="AG21" s="125">
        <v>320</v>
      </c>
      <c r="AH21" s="125"/>
      <c r="AI21" s="125"/>
      <c r="AJ21" s="125"/>
      <c r="AK21" s="125"/>
      <c r="AL21" s="125"/>
      <c r="AM21" s="125"/>
      <c r="AN21" s="125"/>
      <c r="AO21" s="125"/>
      <c r="AP21" s="125"/>
      <c r="AQ21" s="125"/>
      <c r="AR21" s="125"/>
      <c r="AS21" s="125"/>
      <c r="AT21" s="125"/>
      <c r="AU21" s="125"/>
      <c r="AV21" s="125"/>
      <c r="AW21" s="160"/>
    </row>
    <row r="22" ht="15" spans="1:49">
      <c r="A22" s="60" t="s">
        <v>42</v>
      </c>
      <c r="B22" s="48">
        <v>15</v>
      </c>
      <c r="C22" s="61" t="s">
        <v>26</v>
      </c>
      <c r="D22" s="50">
        <f>SUMPRODUCT((Sheet!$AY$196:$AY$258=$A$4)*(Sheet!$AZ$196:$AZ$258=$B$2)*Sheet!$BQ$196:$BQ$258)</f>
        <v>510</v>
      </c>
      <c r="E22" s="50">
        <v>518</v>
      </c>
      <c r="F22" s="51">
        <f t="shared" si="0"/>
        <v>518</v>
      </c>
      <c r="G22" s="52">
        <f>SUMPRODUCT((Sheet!$AY$111:$AY$173=$A$4)*(Sheet!$AZ$111:$AZ$173=$B$2)*Sheet!$BQ$111:$BQ$173)</f>
        <v>508</v>
      </c>
      <c r="H22" s="53">
        <f t="shared" si="2"/>
        <v>10</v>
      </c>
      <c r="I22" s="120">
        <f t="shared" si="1"/>
        <v>1.96850393700787</v>
      </c>
      <c r="J22" s="125">
        <v>38</v>
      </c>
      <c r="K22" s="125">
        <v>52</v>
      </c>
      <c r="L22" s="125">
        <v>36</v>
      </c>
      <c r="M22" s="125">
        <v>29</v>
      </c>
      <c r="N22" s="125">
        <v>32</v>
      </c>
      <c r="O22" s="125">
        <v>29</v>
      </c>
      <c r="P22" s="125"/>
      <c r="Q22" s="125">
        <v>41</v>
      </c>
      <c r="R22" s="125">
        <v>34</v>
      </c>
      <c r="S22" s="125">
        <v>41</v>
      </c>
      <c r="T22" s="125">
        <v>51</v>
      </c>
      <c r="U22" s="125">
        <v>23</v>
      </c>
      <c r="V22" s="125">
        <v>21</v>
      </c>
      <c r="W22" s="125">
        <v>5</v>
      </c>
      <c r="X22" s="125">
        <v>10</v>
      </c>
      <c r="Y22" s="125">
        <v>11</v>
      </c>
      <c r="Z22" s="125">
        <v>8</v>
      </c>
      <c r="AA22" s="125">
        <v>25</v>
      </c>
      <c r="AB22" s="125"/>
      <c r="AC22" s="125"/>
      <c r="AD22" s="125">
        <v>25</v>
      </c>
      <c r="AE22" s="125">
        <v>6</v>
      </c>
      <c r="AF22" s="125">
        <v>1</v>
      </c>
      <c r="AG22" s="125"/>
      <c r="AH22" s="125"/>
      <c r="AI22" s="125"/>
      <c r="AJ22" s="125"/>
      <c r="AK22" s="125"/>
      <c r="AL22" s="125"/>
      <c r="AM22" s="125"/>
      <c r="AN22" s="125"/>
      <c r="AO22" s="125"/>
      <c r="AP22" s="125"/>
      <c r="AQ22" s="125"/>
      <c r="AR22" s="125"/>
      <c r="AS22" s="125"/>
      <c r="AT22" s="125"/>
      <c r="AU22" s="125"/>
      <c r="AV22" s="125"/>
      <c r="AW22" s="160"/>
    </row>
    <row r="23" ht="15" spans="1:49">
      <c r="A23" s="60" t="s">
        <v>43</v>
      </c>
      <c r="B23" s="48">
        <v>16</v>
      </c>
      <c r="C23" s="61" t="s">
        <v>26</v>
      </c>
      <c r="D23" s="50">
        <f>SUMPRODUCT((Sheet!$AY$196:$AY$258=$A$4)*(Sheet!$AZ$196:$AZ$258=$B$2)*Sheet!$BR$196:$BR$258)</f>
        <v>200</v>
      </c>
      <c r="E23" s="50">
        <v>208</v>
      </c>
      <c r="F23" s="51">
        <f t="shared" si="0"/>
        <v>208</v>
      </c>
      <c r="G23" s="52">
        <f>SUMPRODUCT((Sheet!$AY$111:$AY$173=$A$4)*(Sheet!$AZ$111:$AZ$173=$B$2)*Sheet!$BR$111:$BR$173)</f>
        <v>203</v>
      </c>
      <c r="H23" s="53">
        <f t="shared" si="2"/>
        <v>5</v>
      </c>
      <c r="I23" s="120">
        <f t="shared" si="1"/>
        <v>2.46305418719212</v>
      </c>
      <c r="J23" s="125">
        <v>49</v>
      </c>
      <c r="K23" s="125">
        <v>6</v>
      </c>
      <c r="L23" s="125">
        <v>18</v>
      </c>
      <c r="M23" s="125">
        <v>10</v>
      </c>
      <c r="N23" s="125">
        <v>10</v>
      </c>
      <c r="O23" s="125"/>
      <c r="P23" s="125">
        <v>2</v>
      </c>
      <c r="Q23" s="125">
        <v>7</v>
      </c>
      <c r="R23" s="125"/>
      <c r="S23" s="125">
        <v>5</v>
      </c>
      <c r="T23" s="125">
        <v>8</v>
      </c>
      <c r="U23" s="125">
        <v>7</v>
      </c>
      <c r="V23" s="125"/>
      <c r="W23" s="125">
        <v>11</v>
      </c>
      <c r="X23" s="125"/>
      <c r="Y23" s="125"/>
      <c r="Z23" s="125">
        <v>7</v>
      </c>
      <c r="AA23" s="125">
        <v>26</v>
      </c>
      <c r="AB23" s="125">
        <v>8</v>
      </c>
      <c r="AC23" s="125">
        <v>16</v>
      </c>
      <c r="AD23" s="125">
        <v>13</v>
      </c>
      <c r="AE23" s="125"/>
      <c r="AF23" s="125"/>
      <c r="AG23" s="125">
        <v>5</v>
      </c>
      <c r="AH23" s="125"/>
      <c r="AI23" s="125"/>
      <c r="AJ23" s="125"/>
      <c r="AK23" s="125"/>
      <c r="AL23" s="125"/>
      <c r="AM23" s="125"/>
      <c r="AN23" s="125"/>
      <c r="AO23" s="125"/>
      <c r="AP23" s="125"/>
      <c r="AQ23" s="125"/>
      <c r="AR23" s="125"/>
      <c r="AS23" s="125"/>
      <c r="AT23" s="125"/>
      <c r="AU23" s="125"/>
      <c r="AV23" s="125"/>
      <c r="AW23" s="160"/>
    </row>
    <row r="24" ht="15" spans="1:50">
      <c r="A24" s="63" t="s">
        <v>44</v>
      </c>
      <c r="B24" s="48">
        <v>17</v>
      </c>
      <c r="C24" s="61" t="s">
        <v>26</v>
      </c>
      <c r="D24" s="50">
        <f>SUMPRODUCT((Sheet!$AY$196:$AY$258=$A$4)*(Sheet!$AZ$196:$AZ$258=$B$2)*Sheet!$BS$196:$BS$258)</f>
        <v>6122</v>
      </c>
      <c r="E24" s="50">
        <v>6520</v>
      </c>
      <c r="F24" s="51">
        <f t="shared" si="0"/>
        <v>6520</v>
      </c>
      <c r="G24" s="52">
        <f>SUMPRODUCT((Sheet!$AY$111:$AY$173=$A$4)*(Sheet!$AZ$111:$AZ$173=$B$2)*Sheet!$BS$111:$BS$173)</f>
        <v>6513</v>
      </c>
      <c r="H24" s="53">
        <f t="shared" si="2"/>
        <v>7</v>
      </c>
      <c r="I24" s="120">
        <f t="shared" si="1"/>
        <v>0.107477352986335</v>
      </c>
      <c r="J24" s="125">
        <v>314</v>
      </c>
      <c r="K24" s="125">
        <v>140</v>
      </c>
      <c r="L24" s="125">
        <v>123</v>
      </c>
      <c r="M24" s="125">
        <v>392</v>
      </c>
      <c r="N24" s="125">
        <v>265</v>
      </c>
      <c r="O24" s="125">
        <v>196</v>
      </c>
      <c r="P24" s="125">
        <v>247</v>
      </c>
      <c r="Q24" s="125">
        <v>294</v>
      </c>
      <c r="R24" s="125">
        <v>184</v>
      </c>
      <c r="S24" s="125">
        <v>365</v>
      </c>
      <c r="T24" s="125">
        <v>397</v>
      </c>
      <c r="U24" s="125">
        <v>289</v>
      </c>
      <c r="V24" s="125">
        <v>250</v>
      </c>
      <c r="W24" s="125">
        <v>150</v>
      </c>
      <c r="X24" s="125">
        <v>142</v>
      </c>
      <c r="Y24" s="125">
        <v>120</v>
      </c>
      <c r="Z24" s="125">
        <v>342</v>
      </c>
      <c r="AA24" s="125">
        <v>479</v>
      </c>
      <c r="AB24" s="125">
        <v>298</v>
      </c>
      <c r="AC24" s="125">
        <v>447</v>
      </c>
      <c r="AD24" s="125">
        <v>529</v>
      </c>
      <c r="AE24" s="125">
        <v>108</v>
      </c>
      <c r="AF24" s="125">
        <v>164</v>
      </c>
      <c r="AG24" s="125">
        <v>285</v>
      </c>
      <c r="AH24" s="125"/>
      <c r="AI24" s="125"/>
      <c r="AJ24" s="125"/>
      <c r="AK24" s="125"/>
      <c r="AL24" s="125"/>
      <c r="AM24" s="125"/>
      <c r="AN24" s="125"/>
      <c r="AO24" s="125"/>
      <c r="AP24" s="125"/>
      <c r="AQ24" s="125"/>
      <c r="AR24" s="125"/>
      <c r="AS24" s="125"/>
      <c r="AT24" s="125"/>
      <c r="AU24" s="125"/>
      <c r="AV24" s="125"/>
      <c r="AW24" s="162"/>
      <c r="AX24" s="161"/>
    </row>
    <row r="25" ht="15" spans="1:50">
      <c r="A25" s="60" t="s">
        <v>45</v>
      </c>
      <c r="B25" s="48">
        <v>18</v>
      </c>
      <c r="C25" s="61" t="s">
        <v>26</v>
      </c>
      <c r="D25" s="50">
        <f>SUMPRODUCT((Sheet!$AY$196:$AY$258=$A$4)*(Sheet!$AZ$196:$AZ$258=$B$2)*Sheet!$BT$196:$BT$258)</f>
        <v>176</v>
      </c>
      <c r="E25" s="50">
        <v>179</v>
      </c>
      <c r="F25" s="51">
        <f t="shared" si="0"/>
        <v>179</v>
      </c>
      <c r="G25" s="59">
        <f>SUMPRODUCT((Sheet!$AY$111:$AY$173=$A$4)*(Sheet!$AZ$111:$AZ$173=$B$2)*Sheet!$BT$111:$BT$173)</f>
        <v>177</v>
      </c>
      <c r="H25" s="53">
        <f t="shared" si="2"/>
        <v>2</v>
      </c>
      <c r="I25" s="120">
        <f t="shared" si="1"/>
        <v>1.12994350282486</v>
      </c>
      <c r="J25" s="125">
        <v>10</v>
      </c>
      <c r="K25" s="125">
        <v>9</v>
      </c>
      <c r="L25" s="125">
        <v>10</v>
      </c>
      <c r="M25" s="125">
        <v>8</v>
      </c>
      <c r="N25" s="125">
        <v>6</v>
      </c>
      <c r="O25" s="125">
        <v>4</v>
      </c>
      <c r="P25" s="125">
        <v>7</v>
      </c>
      <c r="Q25" s="125">
        <v>8</v>
      </c>
      <c r="R25" s="125">
        <v>8</v>
      </c>
      <c r="S25" s="125">
        <v>9</v>
      </c>
      <c r="T25" s="125">
        <v>5</v>
      </c>
      <c r="U25" s="125">
        <v>9</v>
      </c>
      <c r="V25" s="125">
        <v>4</v>
      </c>
      <c r="W25" s="125">
        <v>3</v>
      </c>
      <c r="X25" s="125">
        <v>3</v>
      </c>
      <c r="Y25" s="125"/>
      <c r="Z25" s="125">
        <v>9</v>
      </c>
      <c r="AA25" s="125">
        <v>28</v>
      </c>
      <c r="AB25" s="125">
        <v>8</v>
      </c>
      <c r="AC25" s="125">
        <v>11</v>
      </c>
      <c r="AD25" s="125">
        <v>13</v>
      </c>
      <c r="AE25" s="125"/>
      <c r="AF25" s="125">
        <v>3</v>
      </c>
      <c r="AG25" s="125">
        <v>4</v>
      </c>
      <c r="AH25" s="125"/>
      <c r="AI25" s="125"/>
      <c r="AJ25" s="125"/>
      <c r="AK25" s="125"/>
      <c r="AL25" s="125"/>
      <c r="AM25" s="125"/>
      <c r="AN25" s="125"/>
      <c r="AO25" s="125"/>
      <c r="AP25" s="125"/>
      <c r="AQ25" s="125"/>
      <c r="AR25" s="125"/>
      <c r="AS25" s="125"/>
      <c r="AT25" s="125"/>
      <c r="AU25" s="125"/>
      <c r="AV25" s="125"/>
      <c r="AW25" s="161"/>
      <c r="AX25" s="161"/>
    </row>
    <row r="26" ht="15" spans="1:50">
      <c r="A26" s="60" t="s">
        <v>46</v>
      </c>
      <c r="B26" s="48">
        <v>19</v>
      </c>
      <c r="C26" s="61" t="s">
        <v>26</v>
      </c>
      <c r="D26" s="50">
        <f>SUMPRODUCT((Sheet!$AY$196:$AY$258=$A$4)*(Sheet!$AZ$196:$AZ$258=$B$2)*Sheet!$BU$196:$BU$258)</f>
        <v>113</v>
      </c>
      <c r="E26" s="50">
        <v>113</v>
      </c>
      <c r="F26" s="51">
        <f t="shared" si="0"/>
        <v>113</v>
      </c>
      <c r="G26" s="52">
        <f>SUMPRODUCT((Sheet!$AY$111:$AY$173=$A$4)*(Sheet!$AZ$111:$AZ$173=$B$2)*Sheet!$BU$111:$BU$173)</f>
        <v>112</v>
      </c>
      <c r="H26" s="53">
        <f t="shared" si="2"/>
        <v>1</v>
      </c>
      <c r="I26" s="120">
        <f t="shared" si="1"/>
        <v>0.892857142857143</v>
      </c>
      <c r="J26" s="125">
        <v>8</v>
      </c>
      <c r="K26" s="125">
        <v>2</v>
      </c>
      <c r="L26" s="125">
        <v>4</v>
      </c>
      <c r="M26" s="125">
        <v>4</v>
      </c>
      <c r="N26" s="125">
        <v>9</v>
      </c>
      <c r="O26" s="125"/>
      <c r="P26" s="125">
        <v>9</v>
      </c>
      <c r="Q26" s="125">
        <v>8</v>
      </c>
      <c r="R26" s="125"/>
      <c r="S26" s="125">
        <v>2</v>
      </c>
      <c r="T26" s="125">
        <v>2</v>
      </c>
      <c r="U26" s="125">
        <v>3</v>
      </c>
      <c r="V26" s="125"/>
      <c r="W26" s="125">
        <v>6</v>
      </c>
      <c r="X26" s="125">
        <v>2</v>
      </c>
      <c r="Y26" s="125">
        <v>2</v>
      </c>
      <c r="Z26" s="125">
        <v>4</v>
      </c>
      <c r="AA26" s="125">
        <v>22</v>
      </c>
      <c r="AB26" s="125">
        <v>6</v>
      </c>
      <c r="AC26" s="125"/>
      <c r="AD26" s="125">
        <v>11</v>
      </c>
      <c r="AE26" s="125">
        <v>3</v>
      </c>
      <c r="AF26" s="125"/>
      <c r="AG26" s="125">
        <v>6</v>
      </c>
      <c r="AH26" s="125"/>
      <c r="AI26" s="125"/>
      <c r="AJ26" s="125"/>
      <c r="AK26" s="125"/>
      <c r="AL26" s="125"/>
      <c r="AM26" s="125"/>
      <c r="AN26" s="125"/>
      <c r="AO26" s="125"/>
      <c r="AP26" s="125"/>
      <c r="AQ26" s="125"/>
      <c r="AR26" s="125"/>
      <c r="AS26" s="125"/>
      <c r="AT26" s="125"/>
      <c r="AU26" s="125"/>
      <c r="AV26" s="125"/>
      <c r="AW26" s="162"/>
      <c r="AX26" s="161"/>
    </row>
    <row r="27" ht="15" spans="1:49">
      <c r="A27" s="60" t="s">
        <v>47</v>
      </c>
      <c r="B27" s="48">
        <v>20</v>
      </c>
      <c r="C27" s="61" t="s">
        <v>26</v>
      </c>
      <c r="D27" s="50">
        <f>SUMPRODUCT((Sheet!$AY$196:$AY$258=$A$4)*(Sheet!$AZ$196:$AZ$258=$B$2)*Sheet!$BV$196:$BV$258)</f>
        <v>3973</v>
      </c>
      <c r="E27" s="50">
        <v>4001</v>
      </c>
      <c r="F27" s="51">
        <f t="shared" si="0"/>
        <v>4001</v>
      </c>
      <c r="G27" s="52">
        <f>SUMPRODUCT((Sheet!$AY$111:$AY$173=$A$4)*(Sheet!$AZ$111:$AZ$173=$B$2)*Sheet!$BV$111:$BV$173)</f>
        <v>3974</v>
      </c>
      <c r="H27" s="53">
        <f t="shared" si="2"/>
        <v>27</v>
      </c>
      <c r="I27" s="120">
        <f t="shared" si="1"/>
        <v>0.679416205334675</v>
      </c>
      <c r="J27" s="125">
        <v>280</v>
      </c>
      <c r="K27" s="125">
        <v>110</v>
      </c>
      <c r="L27" s="125">
        <v>124</v>
      </c>
      <c r="M27" s="125">
        <v>239</v>
      </c>
      <c r="N27" s="125">
        <v>176</v>
      </c>
      <c r="O27" s="125">
        <v>160</v>
      </c>
      <c r="P27" s="125">
        <v>92</v>
      </c>
      <c r="Q27" s="125">
        <v>180</v>
      </c>
      <c r="R27" s="125">
        <v>123</v>
      </c>
      <c r="S27" s="125">
        <v>196</v>
      </c>
      <c r="T27" s="125">
        <v>177</v>
      </c>
      <c r="U27" s="125">
        <v>183</v>
      </c>
      <c r="V27" s="125">
        <v>115</v>
      </c>
      <c r="W27" s="125">
        <v>210</v>
      </c>
      <c r="X27" s="125">
        <v>120</v>
      </c>
      <c r="Y27" s="125">
        <v>105</v>
      </c>
      <c r="Z27" s="125">
        <v>175</v>
      </c>
      <c r="AA27" s="125">
        <v>202</v>
      </c>
      <c r="AB27" s="125">
        <v>187</v>
      </c>
      <c r="AC27" s="125">
        <v>247</v>
      </c>
      <c r="AD27" s="125">
        <v>310</v>
      </c>
      <c r="AE27" s="125">
        <v>102</v>
      </c>
      <c r="AF27" s="125">
        <v>73</v>
      </c>
      <c r="AG27" s="125">
        <v>115</v>
      </c>
      <c r="AH27" s="125"/>
      <c r="AI27" s="125"/>
      <c r="AJ27" s="125"/>
      <c r="AK27" s="125"/>
      <c r="AL27" s="125"/>
      <c r="AM27" s="125"/>
      <c r="AN27" s="125"/>
      <c r="AO27" s="125"/>
      <c r="AP27" s="125"/>
      <c r="AQ27" s="125"/>
      <c r="AR27" s="125"/>
      <c r="AS27" s="125"/>
      <c r="AT27" s="125"/>
      <c r="AU27" s="125"/>
      <c r="AV27" s="125"/>
      <c r="AW27" s="160"/>
    </row>
    <row r="28" ht="15" spans="1:49">
      <c r="A28" s="66" t="s">
        <v>48</v>
      </c>
      <c r="B28" s="48">
        <v>21</v>
      </c>
      <c r="C28" s="67" t="s">
        <v>26</v>
      </c>
      <c r="D28" s="50">
        <f>SUMPRODUCT((Sheet!$AY$196:$AY$258=$A$4)*(Sheet!$AZ$196:$AZ$258=$B$2)*Sheet!$BW$196:$BW$258)</f>
        <v>28</v>
      </c>
      <c r="E28" s="50">
        <v>30</v>
      </c>
      <c r="F28" s="51">
        <f t="shared" si="0"/>
        <v>30</v>
      </c>
      <c r="G28" s="52">
        <f>SUMPRODUCT((Sheet!$AY$111:$AY$173=$A$4)*(Sheet!$AZ$111:$AZ$173=$B$2)*Sheet!$BW$111:$BW$173)</f>
        <v>30</v>
      </c>
      <c r="H28" s="53">
        <f t="shared" si="2"/>
        <v>0</v>
      </c>
      <c r="I28" s="120">
        <f t="shared" si="1"/>
        <v>0</v>
      </c>
      <c r="J28" s="125">
        <v>3</v>
      </c>
      <c r="K28" s="125">
        <v>5</v>
      </c>
      <c r="L28" s="125"/>
      <c r="M28" s="125">
        <v>2</v>
      </c>
      <c r="N28" s="125"/>
      <c r="O28" s="125">
        <v>1</v>
      </c>
      <c r="P28" s="125"/>
      <c r="Q28" s="125">
        <v>2</v>
      </c>
      <c r="R28" s="125"/>
      <c r="S28" s="125">
        <v>2</v>
      </c>
      <c r="T28" s="125">
        <v>3</v>
      </c>
      <c r="U28" s="125"/>
      <c r="V28" s="125"/>
      <c r="W28" s="125"/>
      <c r="X28" s="125"/>
      <c r="Y28" s="125"/>
      <c r="Z28" s="125">
        <v>4</v>
      </c>
      <c r="AA28" s="125">
        <v>3</v>
      </c>
      <c r="AB28" s="125"/>
      <c r="AC28" s="125"/>
      <c r="AD28" s="125"/>
      <c r="AE28" s="125">
        <v>3</v>
      </c>
      <c r="AF28" s="125"/>
      <c r="AG28" s="125">
        <v>2</v>
      </c>
      <c r="AH28" s="125"/>
      <c r="AI28" s="125"/>
      <c r="AJ28" s="125"/>
      <c r="AK28" s="125"/>
      <c r="AL28" s="125"/>
      <c r="AM28" s="125"/>
      <c r="AN28" s="125"/>
      <c r="AO28" s="125"/>
      <c r="AP28" s="125"/>
      <c r="AQ28" s="125"/>
      <c r="AR28" s="125"/>
      <c r="AS28" s="125"/>
      <c r="AT28" s="125"/>
      <c r="AU28" s="125"/>
      <c r="AV28" s="125"/>
      <c r="AW28" s="160"/>
    </row>
    <row r="29" ht="15" spans="1:48">
      <c r="A29" s="66" t="s">
        <v>49</v>
      </c>
      <c r="B29" s="48">
        <v>22</v>
      </c>
      <c r="C29" s="67" t="s">
        <v>26</v>
      </c>
      <c r="D29" s="50">
        <f>SUMPRODUCT((Sheet!$AY$196:$AY$258=$A$4)*(Sheet!$AZ$196:$AZ$258=$B$2)*Sheet!$BX$196:$BX$258)</f>
        <v>51</v>
      </c>
      <c r="E29" s="50">
        <v>96</v>
      </c>
      <c r="F29" s="51">
        <f t="shared" si="0"/>
        <v>96</v>
      </c>
      <c r="G29" s="52">
        <f>SUMPRODUCT((Sheet!$AY$111:$AY$173=$A$4)*(Sheet!$AZ$111:$AZ$173=$B$2)*Sheet!$BX$111:$BX$173)</f>
        <v>96</v>
      </c>
      <c r="H29" s="53">
        <f t="shared" si="2"/>
        <v>0</v>
      </c>
      <c r="I29" s="120">
        <f t="shared" si="1"/>
        <v>0</v>
      </c>
      <c r="J29" s="125">
        <v>3</v>
      </c>
      <c r="K29" s="125"/>
      <c r="L29" s="125">
        <v>10</v>
      </c>
      <c r="M29" s="125">
        <v>14</v>
      </c>
      <c r="N29" s="125">
        <v>5</v>
      </c>
      <c r="O29" s="125">
        <v>6</v>
      </c>
      <c r="P29" s="125">
        <v>3</v>
      </c>
      <c r="Q29" s="125"/>
      <c r="R29" s="125">
        <v>3</v>
      </c>
      <c r="S29" s="125">
        <v>6</v>
      </c>
      <c r="T29" s="125"/>
      <c r="U29" s="125">
        <v>6</v>
      </c>
      <c r="V29" s="125">
        <v>6</v>
      </c>
      <c r="W29" s="125"/>
      <c r="X29" s="125"/>
      <c r="Y29" s="125">
        <v>6</v>
      </c>
      <c r="Z29" s="125">
        <v>5</v>
      </c>
      <c r="AA29" s="125">
        <v>5</v>
      </c>
      <c r="AB29" s="125">
        <v>8</v>
      </c>
      <c r="AC29" s="125">
        <v>2</v>
      </c>
      <c r="AD29" s="125">
        <v>3</v>
      </c>
      <c r="AE29" s="125"/>
      <c r="AF29" s="125">
        <v>3</v>
      </c>
      <c r="AG29" s="125">
        <v>2</v>
      </c>
      <c r="AH29" s="125"/>
      <c r="AI29" s="125"/>
      <c r="AJ29" s="125"/>
      <c r="AK29" s="125"/>
      <c r="AL29" s="125"/>
      <c r="AM29" s="125"/>
      <c r="AN29" s="125"/>
      <c r="AO29" s="125"/>
      <c r="AP29" s="125"/>
      <c r="AQ29" s="125"/>
      <c r="AR29" s="125"/>
      <c r="AS29" s="125"/>
      <c r="AT29" s="125"/>
      <c r="AU29" s="125"/>
      <c r="AV29" s="125"/>
    </row>
    <row r="30" ht="15" spans="1:48">
      <c r="A30" s="69" t="s">
        <v>50</v>
      </c>
      <c r="B30" s="48"/>
      <c r="C30" s="67"/>
      <c r="D30" s="50">
        <f>SUMPRODUCT((Sheet!$AY$196:$AY$258=$A$4)*(Sheet!$AZ$196:$AZ$258=$B$2)*Sheet!$BY$196:$BY$258)</f>
        <v>12996</v>
      </c>
      <c r="E30" s="50">
        <v>12912</v>
      </c>
      <c r="F30" s="51">
        <f t="shared" si="0"/>
        <v>12912</v>
      </c>
      <c r="G30" s="52">
        <f>SUMPRODUCT((Sheet!$AY$111:$AY$173=$A$4)*(Sheet!$AZ$111:$AZ$173=$B$2)*Sheet!$BY$111:$BY$173)</f>
        <v>12890</v>
      </c>
      <c r="H30" s="53">
        <f t="shared" si="2"/>
        <v>22</v>
      </c>
      <c r="I30" s="120">
        <f t="shared" si="1"/>
        <v>0.170674941815361</v>
      </c>
      <c r="J30" s="122">
        <f>J31+J32+J33+J34</f>
        <v>773</v>
      </c>
      <c r="K30" s="122">
        <f t="shared" ref="K30:AV30" si="7">K31+K32+K33+K34</f>
        <v>400</v>
      </c>
      <c r="L30" s="122">
        <f t="shared" si="7"/>
        <v>412</v>
      </c>
      <c r="M30" s="122">
        <f t="shared" si="7"/>
        <v>703</v>
      </c>
      <c r="N30" s="122">
        <f t="shared" si="7"/>
        <v>555</v>
      </c>
      <c r="O30" s="122">
        <f t="shared" si="7"/>
        <v>418</v>
      </c>
      <c r="P30" s="122">
        <f t="shared" si="7"/>
        <v>410</v>
      </c>
      <c r="Q30" s="122">
        <f t="shared" si="7"/>
        <v>582</v>
      </c>
      <c r="R30" s="122">
        <f t="shared" si="7"/>
        <v>425</v>
      </c>
      <c r="S30" s="122">
        <f t="shared" si="7"/>
        <v>707</v>
      </c>
      <c r="T30" s="122">
        <f t="shared" si="7"/>
        <v>700</v>
      </c>
      <c r="U30" s="122">
        <f t="shared" si="7"/>
        <v>650</v>
      </c>
      <c r="V30" s="122">
        <f t="shared" si="7"/>
        <v>456</v>
      </c>
      <c r="W30" s="122">
        <f t="shared" si="7"/>
        <v>385</v>
      </c>
      <c r="X30" s="122">
        <f t="shared" si="7"/>
        <v>287</v>
      </c>
      <c r="Y30" s="122">
        <f t="shared" si="7"/>
        <v>244</v>
      </c>
      <c r="Z30" s="122">
        <f t="shared" si="7"/>
        <v>664</v>
      </c>
      <c r="AA30" s="122">
        <f t="shared" si="7"/>
        <v>846</v>
      </c>
      <c r="AB30" s="122">
        <f t="shared" si="7"/>
        <v>575</v>
      </c>
      <c r="AC30" s="122">
        <f t="shared" si="7"/>
        <v>745</v>
      </c>
      <c r="AD30" s="122">
        <f t="shared" si="7"/>
        <v>1036</v>
      </c>
      <c r="AE30" s="122">
        <f t="shared" si="7"/>
        <v>229</v>
      </c>
      <c r="AF30" s="122">
        <f t="shared" si="7"/>
        <v>271</v>
      </c>
      <c r="AG30" s="122">
        <f t="shared" si="7"/>
        <v>439</v>
      </c>
      <c r="AH30" s="122">
        <f t="shared" si="7"/>
        <v>0</v>
      </c>
      <c r="AI30" s="122">
        <f t="shared" si="7"/>
        <v>0</v>
      </c>
      <c r="AJ30" s="122">
        <f t="shared" si="7"/>
        <v>0</v>
      </c>
      <c r="AK30" s="122">
        <f t="shared" si="7"/>
        <v>0</v>
      </c>
      <c r="AL30" s="122">
        <f t="shared" si="7"/>
        <v>0</v>
      </c>
      <c r="AM30" s="122">
        <f t="shared" si="7"/>
        <v>0</v>
      </c>
      <c r="AN30" s="122">
        <f t="shared" si="7"/>
        <v>0</v>
      </c>
      <c r="AO30" s="122">
        <f t="shared" si="7"/>
        <v>0</v>
      </c>
      <c r="AP30" s="122">
        <f t="shared" si="7"/>
        <v>0</v>
      </c>
      <c r="AQ30" s="122">
        <f t="shared" si="7"/>
        <v>0</v>
      </c>
      <c r="AR30" s="122">
        <f t="shared" si="7"/>
        <v>0</v>
      </c>
      <c r="AS30" s="122">
        <f t="shared" si="7"/>
        <v>0</v>
      </c>
      <c r="AT30" s="122">
        <f t="shared" si="7"/>
        <v>0</v>
      </c>
      <c r="AU30" s="122">
        <f t="shared" si="7"/>
        <v>0</v>
      </c>
      <c r="AV30" s="122">
        <f t="shared" si="7"/>
        <v>0</v>
      </c>
    </row>
    <row r="31" ht="15" spans="1:49">
      <c r="A31" s="70" t="s">
        <v>51</v>
      </c>
      <c r="B31" s="48">
        <v>23</v>
      </c>
      <c r="C31" s="67" t="s">
        <v>26</v>
      </c>
      <c r="D31" s="50">
        <f>SUMPRODUCT((Sheet!$AY$196:$AY$258=$A$4)*(Sheet!$AZ$196:$AZ$258=$B$2)*Sheet!$BZ$196:$BZ$258)</f>
        <v>9512</v>
      </c>
      <c r="E31" s="50">
        <v>9339</v>
      </c>
      <c r="F31" s="51">
        <f t="shared" si="0"/>
        <v>9339</v>
      </c>
      <c r="G31" s="52">
        <f>SUMPRODUCT((Sheet!$AY$111:$AY$173=$A$4)*(Sheet!$AZ$111:$AZ$173=$B$2)*Sheet!$BZ$111:$BZ$173)</f>
        <v>9340</v>
      </c>
      <c r="H31" s="53">
        <f t="shared" si="2"/>
        <v>-1</v>
      </c>
      <c r="I31" s="120">
        <f t="shared" si="1"/>
        <v>-0.0107066381156317</v>
      </c>
      <c r="J31" s="125">
        <v>571</v>
      </c>
      <c r="K31" s="125">
        <v>283</v>
      </c>
      <c r="L31" s="125">
        <v>292</v>
      </c>
      <c r="M31" s="125">
        <v>560</v>
      </c>
      <c r="N31" s="125">
        <v>400</v>
      </c>
      <c r="O31" s="125">
        <v>264</v>
      </c>
      <c r="P31" s="125">
        <v>303</v>
      </c>
      <c r="Q31" s="125">
        <v>312</v>
      </c>
      <c r="R31" s="125">
        <v>282</v>
      </c>
      <c r="S31" s="125">
        <v>551</v>
      </c>
      <c r="T31" s="125">
        <v>554</v>
      </c>
      <c r="U31" s="125">
        <v>387</v>
      </c>
      <c r="V31" s="125">
        <v>287</v>
      </c>
      <c r="W31" s="125">
        <v>295</v>
      </c>
      <c r="X31" s="125">
        <v>204</v>
      </c>
      <c r="Y31" s="125">
        <v>157</v>
      </c>
      <c r="Z31" s="125">
        <v>568</v>
      </c>
      <c r="AA31" s="125">
        <v>698</v>
      </c>
      <c r="AB31" s="125">
        <v>456</v>
      </c>
      <c r="AC31" s="125">
        <v>584</v>
      </c>
      <c r="AD31" s="125">
        <v>800</v>
      </c>
      <c r="AE31" s="125">
        <v>141</v>
      </c>
      <c r="AF31" s="125">
        <v>149</v>
      </c>
      <c r="AG31" s="125">
        <v>241</v>
      </c>
      <c r="AH31" s="125"/>
      <c r="AI31" s="125"/>
      <c r="AJ31" s="125"/>
      <c r="AK31" s="125"/>
      <c r="AL31" s="125"/>
      <c r="AM31" s="125"/>
      <c r="AN31" s="125"/>
      <c r="AO31" s="125"/>
      <c r="AP31" s="125"/>
      <c r="AQ31" s="125"/>
      <c r="AR31" s="125"/>
      <c r="AS31" s="125"/>
      <c r="AT31" s="125"/>
      <c r="AU31" s="125"/>
      <c r="AV31" s="125"/>
      <c r="AW31" s="160"/>
    </row>
    <row r="32" ht="15" spans="1:49">
      <c r="A32" s="70" t="s">
        <v>52</v>
      </c>
      <c r="B32" s="48">
        <v>24</v>
      </c>
      <c r="C32" s="67" t="s">
        <v>26</v>
      </c>
      <c r="D32" s="50">
        <f>SUMPRODUCT((Sheet!$AY$196:$AY$258=$A$4)*(Sheet!$AZ$196:$AZ$258=$B$2)*Sheet!$CA$196:$CA$258)</f>
        <v>1111</v>
      </c>
      <c r="E32" s="50">
        <v>1202</v>
      </c>
      <c r="F32" s="51">
        <f t="shared" si="0"/>
        <v>1202</v>
      </c>
      <c r="G32" s="52">
        <f>SUMPRODUCT((Sheet!$AY$111:$AY$173=$A$4)*(Sheet!$AZ$111:$AZ$173=$B$2)*Sheet!$CA$111:$CA$173)</f>
        <v>1198</v>
      </c>
      <c r="H32" s="53">
        <f t="shared" si="2"/>
        <v>4</v>
      </c>
      <c r="I32" s="120">
        <f t="shared" si="1"/>
        <v>0.333889816360601</v>
      </c>
      <c r="J32" s="125">
        <v>55</v>
      </c>
      <c r="K32" s="125">
        <v>32</v>
      </c>
      <c r="L32" s="125">
        <v>26</v>
      </c>
      <c r="M32" s="125">
        <v>36</v>
      </c>
      <c r="N32" s="125">
        <v>60</v>
      </c>
      <c r="O32" s="125">
        <v>54</v>
      </c>
      <c r="P32" s="125">
        <v>32</v>
      </c>
      <c r="Q32" s="125">
        <v>115</v>
      </c>
      <c r="R32" s="125">
        <v>45</v>
      </c>
      <c r="S32" s="125">
        <v>52</v>
      </c>
      <c r="T32" s="125">
        <v>52</v>
      </c>
      <c r="U32" s="125">
        <v>79</v>
      </c>
      <c r="V32" s="125">
        <v>35</v>
      </c>
      <c r="W32" s="125">
        <v>41</v>
      </c>
      <c r="X32" s="125">
        <v>35</v>
      </c>
      <c r="Y32" s="125">
        <v>29</v>
      </c>
      <c r="Z32" s="125">
        <v>46</v>
      </c>
      <c r="AA32" s="125">
        <v>29</v>
      </c>
      <c r="AB32" s="125">
        <v>45</v>
      </c>
      <c r="AC32" s="125">
        <v>78</v>
      </c>
      <c r="AD32" s="125">
        <v>91</v>
      </c>
      <c r="AE32" s="125">
        <v>31</v>
      </c>
      <c r="AF32" s="125">
        <v>33</v>
      </c>
      <c r="AG32" s="125">
        <v>71</v>
      </c>
      <c r="AH32" s="125"/>
      <c r="AI32" s="125"/>
      <c r="AJ32" s="125"/>
      <c r="AK32" s="125"/>
      <c r="AL32" s="125"/>
      <c r="AM32" s="125"/>
      <c r="AN32" s="125"/>
      <c r="AO32" s="125"/>
      <c r="AP32" s="125"/>
      <c r="AQ32" s="125"/>
      <c r="AR32" s="125"/>
      <c r="AS32" s="125"/>
      <c r="AT32" s="125"/>
      <c r="AU32" s="125"/>
      <c r="AV32" s="125"/>
      <c r="AW32" s="160"/>
    </row>
    <row r="33" ht="15" spans="1:49">
      <c r="A33" s="66" t="s">
        <v>53</v>
      </c>
      <c r="B33" s="48">
        <v>25</v>
      </c>
      <c r="C33" s="67" t="s">
        <v>26</v>
      </c>
      <c r="D33" s="50">
        <f>SUMPRODUCT((Sheet!$AY$196:$AY$258=$A$4)*(Sheet!$AZ$196:$AZ$258=$B$2)*Sheet!$CB$196:$CB$258)</f>
        <v>1579</v>
      </c>
      <c r="E33" s="50">
        <v>1533</v>
      </c>
      <c r="F33" s="51">
        <f t="shared" si="0"/>
        <v>1533</v>
      </c>
      <c r="G33" s="52">
        <f>SUMPRODUCT((Sheet!$AY$111:$AY$173=$A$4)*(Sheet!$AZ$111:$AZ$173=$B$2)*Sheet!$CB$111:$CB$173)</f>
        <v>1516</v>
      </c>
      <c r="H33" s="53">
        <f t="shared" si="2"/>
        <v>17</v>
      </c>
      <c r="I33" s="120">
        <f t="shared" si="1"/>
        <v>1.12137203166227</v>
      </c>
      <c r="J33" s="125">
        <v>69</v>
      </c>
      <c r="K33" s="125">
        <v>62</v>
      </c>
      <c r="L33" s="125">
        <v>68</v>
      </c>
      <c r="M33" s="125">
        <v>80</v>
      </c>
      <c r="N33" s="125">
        <v>52</v>
      </c>
      <c r="O33" s="125">
        <v>62</v>
      </c>
      <c r="P33" s="125">
        <v>40</v>
      </c>
      <c r="Q33" s="125">
        <v>99</v>
      </c>
      <c r="R33" s="125">
        <v>71</v>
      </c>
      <c r="S33" s="125">
        <v>67</v>
      </c>
      <c r="T33" s="125">
        <v>76</v>
      </c>
      <c r="U33" s="125">
        <v>99</v>
      </c>
      <c r="V33" s="125">
        <v>78</v>
      </c>
      <c r="W33" s="125">
        <v>40</v>
      </c>
      <c r="X33" s="125">
        <v>24</v>
      </c>
      <c r="Y33" s="125">
        <v>37</v>
      </c>
      <c r="Z33" s="125">
        <v>42</v>
      </c>
      <c r="AA33" s="125">
        <v>66</v>
      </c>
      <c r="AB33" s="125">
        <v>50</v>
      </c>
      <c r="AC33" s="125">
        <v>58</v>
      </c>
      <c r="AD33" s="125">
        <v>102</v>
      </c>
      <c r="AE33" s="125">
        <v>48</v>
      </c>
      <c r="AF33" s="125">
        <v>45</v>
      </c>
      <c r="AG33" s="125">
        <v>98</v>
      </c>
      <c r="AH33" s="125"/>
      <c r="AI33" s="125"/>
      <c r="AJ33" s="125"/>
      <c r="AK33" s="125"/>
      <c r="AL33" s="125"/>
      <c r="AM33" s="125"/>
      <c r="AN33" s="125"/>
      <c r="AO33" s="125"/>
      <c r="AP33" s="125"/>
      <c r="AQ33" s="125"/>
      <c r="AR33" s="125"/>
      <c r="AS33" s="125"/>
      <c r="AT33" s="125"/>
      <c r="AU33" s="125"/>
      <c r="AV33" s="125"/>
      <c r="AW33" s="160"/>
    </row>
    <row r="34" ht="15" spans="1:48">
      <c r="A34" s="70" t="s">
        <v>54</v>
      </c>
      <c r="B34" s="48">
        <v>26</v>
      </c>
      <c r="C34" s="67" t="s">
        <v>26</v>
      </c>
      <c r="D34" s="50">
        <f>SUMPRODUCT((Sheet!$AY$196:$AY$258=$A$4)*(Sheet!$AZ$196:$AZ$258=$B$2)*Sheet!$CC$196:$CC$258)</f>
        <v>794</v>
      </c>
      <c r="E34" s="50">
        <v>838</v>
      </c>
      <c r="F34" s="51">
        <f t="shared" si="0"/>
        <v>838</v>
      </c>
      <c r="G34" s="52">
        <f>SUMPRODUCT((Sheet!$AY$111:$AY$173=$A$4)*(Sheet!$AZ$111:$AZ$173=$B$2)*Sheet!$CC$111:$CC$173)</f>
        <v>836</v>
      </c>
      <c r="H34" s="53">
        <f t="shared" si="2"/>
        <v>2</v>
      </c>
      <c r="I34" s="120">
        <f t="shared" si="1"/>
        <v>0.239234449760766</v>
      </c>
      <c r="J34" s="125">
        <v>78</v>
      </c>
      <c r="K34" s="125">
        <v>23</v>
      </c>
      <c r="L34" s="125">
        <v>26</v>
      </c>
      <c r="M34" s="125">
        <v>27</v>
      </c>
      <c r="N34" s="125">
        <v>43</v>
      </c>
      <c r="O34" s="125">
        <v>38</v>
      </c>
      <c r="P34" s="125">
        <v>35</v>
      </c>
      <c r="Q34" s="125">
        <v>56</v>
      </c>
      <c r="R34" s="125">
        <v>27</v>
      </c>
      <c r="S34" s="125">
        <v>37</v>
      </c>
      <c r="T34" s="125">
        <v>18</v>
      </c>
      <c r="U34" s="125">
        <v>85</v>
      </c>
      <c r="V34" s="125">
        <v>56</v>
      </c>
      <c r="W34" s="125">
        <v>9</v>
      </c>
      <c r="X34" s="125">
        <v>24</v>
      </c>
      <c r="Y34" s="125">
        <v>21</v>
      </c>
      <c r="Z34" s="125">
        <v>8</v>
      </c>
      <c r="AA34" s="125">
        <v>53</v>
      </c>
      <c r="AB34" s="125">
        <v>24</v>
      </c>
      <c r="AC34" s="125">
        <v>25</v>
      </c>
      <c r="AD34" s="125">
        <v>43</v>
      </c>
      <c r="AE34" s="125">
        <v>9</v>
      </c>
      <c r="AF34" s="125">
        <v>44</v>
      </c>
      <c r="AG34" s="125">
        <v>29</v>
      </c>
      <c r="AH34" s="125"/>
      <c r="AI34" s="125"/>
      <c r="AJ34" s="125"/>
      <c r="AK34" s="125"/>
      <c r="AL34" s="125"/>
      <c r="AM34" s="125"/>
      <c r="AN34" s="125"/>
      <c r="AO34" s="125"/>
      <c r="AP34" s="125"/>
      <c r="AQ34" s="125"/>
      <c r="AR34" s="125"/>
      <c r="AS34" s="125"/>
      <c r="AT34" s="125"/>
      <c r="AU34" s="125"/>
      <c r="AV34" s="125"/>
    </row>
    <row r="35" ht="15" spans="1:49">
      <c r="A35" s="71" t="s">
        <v>55</v>
      </c>
      <c r="B35" s="48"/>
      <c r="C35" s="72"/>
      <c r="D35" s="50">
        <f>SUMPRODUCT((Sheet!$AY$196:$AY$258=$A$4)*(Sheet!$AZ$196:$AZ$258=$B$2)*Sheet!$CD$196:$CD$258)</f>
        <v>12996</v>
      </c>
      <c r="E35" s="50">
        <v>12912</v>
      </c>
      <c r="F35" s="51">
        <f t="shared" si="0"/>
        <v>12912</v>
      </c>
      <c r="G35" s="52">
        <f>SUMPRODUCT((Sheet!$AY$111:$AY$173=$A$4)*(Sheet!$AZ$111:$AZ$173=$B$2)*Sheet!$CD$111:$CD$173)</f>
        <v>12890</v>
      </c>
      <c r="H35" s="53">
        <f t="shared" si="2"/>
        <v>22</v>
      </c>
      <c r="I35" s="120">
        <f t="shared" si="1"/>
        <v>0.170674941815361</v>
      </c>
      <c r="J35" s="126">
        <f>J36+J37+J40</f>
        <v>773</v>
      </c>
      <c r="K35" s="126">
        <f t="shared" ref="K35:AV35" si="8">K36+K37+K40</f>
        <v>400</v>
      </c>
      <c r="L35" s="126">
        <f t="shared" si="8"/>
        <v>412</v>
      </c>
      <c r="M35" s="126">
        <f t="shared" si="8"/>
        <v>703</v>
      </c>
      <c r="N35" s="126">
        <f t="shared" si="8"/>
        <v>555</v>
      </c>
      <c r="O35" s="126">
        <f t="shared" si="8"/>
        <v>418</v>
      </c>
      <c r="P35" s="126">
        <f t="shared" si="8"/>
        <v>410</v>
      </c>
      <c r="Q35" s="126">
        <f t="shared" si="8"/>
        <v>582</v>
      </c>
      <c r="R35" s="126">
        <f t="shared" si="8"/>
        <v>425</v>
      </c>
      <c r="S35" s="126">
        <f t="shared" si="8"/>
        <v>707</v>
      </c>
      <c r="T35" s="126">
        <f t="shared" si="8"/>
        <v>700</v>
      </c>
      <c r="U35" s="126">
        <f t="shared" si="8"/>
        <v>650</v>
      </c>
      <c r="V35" s="126">
        <f t="shared" si="8"/>
        <v>456</v>
      </c>
      <c r="W35" s="126">
        <f t="shared" si="8"/>
        <v>385</v>
      </c>
      <c r="X35" s="126">
        <f t="shared" si="8"/>
        <v>287</v>
      </c>
      <c r="Y35" s="126">
        <f t="shared" si="8"/>
        <v>244</v>
      </c>
      <c r="Z35" s="126">
        <f t="shared" si="8"/>
        <v>664</v>
      </c>
      <c r="AA35" s="126">
        <f t="shared" si="8"/>
        <v>846</v>
      </c>
      <c r="AB35" s="126">
        <f t="shared" si="8"/>
        <v>575</v>
      </c>
      <c r="AC35" s="126">
        <f t="shared" si="8"/>
        <v>745</v>
      </c>
      <c r="AD35" s="126">
        <f t="shared" si="8"/>
        <v>1036</v>
      </c>
      <c r="AE35" s="126">
        <f t="shared" si="8"/>
        <v>229</v>
      </c>
      <c r="AF35" s="126">
        <f t="shared" si="8"/>
        <v>271</v>
      </c>
      <c r="AG35" s="126">
        <f t="shared" si="8"/>
        <v>439</v>
      </c>
      <c r="AH35" s="126">
        <f t="shared" si="8"/>
        <v>0</v>
      </c>
      <c r="AI35" s="126">
        <f t="shared" si="8"/>
        <v>0</v>
      </c>
      <c r="AJ35" s="126">
        <f t="shared" si="8"/>
        <v>0</v>
      </c>
      <c r="AK35" s="126">
        <f t="shared" si="8"/>
        <v>0</v>
      </c>
      <c r="AL35" s="126">
        <f t="shared" si="8"/>
        <v>0</v>
      </c>
      <c r="AM35" s="126">
        <f t="shared" si="8"/>
        <v>0</v>
      </c>
      <c r="AN35" s="126">
        <f t="shared" si="8"/>
        <v>0</v>
      </c>
      <c r="AO35" s="126">
        <f t="shared" si="8"/>
        <v>0</v>
      </c>
      <c r="AP35" s="126">
        <f t="shared" si="8"/>
        <v>0</v>
      </c>
      <c r="AQ35" s="126">
        <f t="shared" si="8"/>
        <v>0</v>
      </c>
      <c r="AR35" s="126">
        <f t="shared" si="8"/>
        <v>0</v>
      </c>
      <c r="AS35" s="126">
        <f t="shared" si="8"/>
        <v>0</v>
      </c>
      <c r="AT35" s="126">
        <f t="shared" si="8"/>
        <v>0</v>
      </c>
      <c r="AU35" s="126">
        <f t="shared" si="8"/>
        <v>0</v>
      </c>
      <c r="AV35" s="126">
        <f t="shared" si="8"/>
        <v>0</v>
      </c>
      <c r="AW35" s="160"/>
    </row>
    <row r="36" ht="15" spans="1:49">
      <c r="A36" s="74" t="s">
        <v>56</v>
      </c>
      <c r="B36" s="48">
        <v>27</v>
      </c>
      <c r="C36" s="72" t="s">
        <v>26</v>
      </c>
      <c r="D36" s="50">
        <f>SUMPRODUCT((Sheet!$AY$196:$AY$258=$A$4)*(Sheet!$AZ$196:$AZ$258=$B$2)*Sheet!$CE$196:$CE$258)</f>
        <v>155</v>
      </c>
      <c r="E36" s="50">
        <v>158</v>
      </c>
      <c r="F36" s="51">
        <f t="shared" si="0"/>
        <v>158</v>
      </c>
      <c r="G36" s="52">
        <f>SUMPRODUCT((Sheet!$AY$111:$AY$173=$A$4)*(Sheet!$AZ$111:$AZ$173=$B$2)*Sheet!$CE$111:$CE$173)</f>
        <v>156</v>
      </c>
      <c r="H36" s="53">
        <f t="shared" ref="H36:H48" si="9">F36-G36</f>
        <v>2</v>
      </c>
      <c r="I36" s="120">
        <f t="shared" si="1"/>
        <v>1.28205128205128</v>
      </c>
      <c r="J36" s="127">
        <v>8</v>
      </c>
      <c r="K36" s="127">
        <v>1</v>
      </c>
      <c r="L36" s="127">
        <v>8</v>
      </c>
      <c r="M36" s="127">
        <v>8</v>
      </c>
      <c r="N36" s="127">
        <v>4</v>
      </c>
      <c r="O36" s="127">
        <v>4</v>
      </c>
      <c r="P36" s="127">
        <v>4</v>
      </c>
      <c r="Q36" s="127">
        <v>5</v>
      </c>
      <c r="R36" s="127">
        <v>9</v>
      </c>
      <c r="S36" s="127">
        <v>8</v>
      </c>
      <c r="T36" s="127">
        <v>6</v>
      </c>
      <c r="U36" s="127">
        <v>10</v>
      </c>
      <c r="V36" s="127">
        <v>5</v>
      </c>
      <c r="W36" s="127">
        <v>10</v>
      </c>
      <c r="X36" s="127">
        <v>3</v>
      </c>
      <c r="Y36" s="127">
        <v>5</v>
      </c>
      <c r="Z36" s="127">
        <v>11</v>
      </c>
      <c r="AA36" s="127">
        <v>9</v>
      </c>
      <c r="AB36" s="127">
        <v>7</v>
      </c>
      <c r="AC36" s="127">
        <v>8</v>
      </c>
      <c r="AD36" s="127">
        <v>12</v>
      </c>
      <c r="AE36" s="127">
        <v>3</v>
      </c>
      <c r="AF36" s="127">
        <v>5</v>
      </c>
      <c r="AG36" s="127">
        <v>5</v>
      </c>
      <c r="AH36" s="127"/>
      <c r="AI36" s="127"/>
      <c r="AJ36" s="127"/>
      <c r="AK36" s="127"/>
      <c r="AL36" s="127"/>
      <c r="AM36" s="127"/>
      <c r="AN36" s="127"/>
      <c r="AO36" s="127"/>
      <c r="AP36" s="127"/>
      <c r="AQ36" s="127"/>
      <c r="AR36" s="127"/>
      <c r="AS36" s="127"/>
      <c r="AT36" s="127"/>
      <c r="AU36" s="127"/>
      <c r="AV36" s="127"/>
      <c r="AW36" s="160"/>
    </row>
    <row r="37" ht="15" spans="1:49">
      <c r="A37" s="74" t="s">
        <v>57</v>
      </c>
      <c r="B37" s="48">
        <v>28</v>
      </c>
      <c r="C37" s="72" t="s">
        <v>26</v>
      </c>
      <c r="D37" s="50">
        <f>SUMPRODUCT((Sheet!$AY$196:$AY$258=$A$4)*(Sheet!$AZ$196:$AZ$258=$B$2)*Sheet!$CF$196:$CF$258)</f>
        <v>9540</v>
      </c>
      <c r="E37" s="50">
        <v>9493</v>
      </c>
      <c r="F37" s="51">
        <f t="shared" si="0"/>
        <v>9493</v>
      </c>
      <c r="G37" s="52">
        <f>SUMPRODUCT((Sheet!$AY$111:$AY$173=$A$4)*(Sheet!$AZ$111:$AZ$173=$B$2)*Sheet!$CF$111:$CF$173)</f>
        <v>9478</v>
      </c>
      <c r="H37" s="53">
        <f t="shared" si="9"/>
        <v>15</v>
      </c>
      <c r="I37" s="120">
        <f t="shared" si="1"/>
        <v>0.158261236547795</v>
      </c>
      <c r="J37" s="127">
        <v>570</v>
      </c>
      <c r="K37" s="127">
        <v>266</v>
      </c>
      <c r="L37" s="127">
        <v>273</v>
      </c>
      <c r="M37" s="127">
        <v>508</v>
      </c>
      <c r="N37" s="127">
        <v>410</v>
      </c>
      <c r="O37" s="127">
        <v>275</v>
      </c>
      <c r="P37" s="127">
        <v>323</v>
      </c>
      <c r="Q37" s="127">
        <v>441</v>
      </c>
      <c r="R37" s="127">
        <v>295</v>
      </c>
      <c r="S37" s="127">
        <v>528</v>
      </c>
      <c r="T37" s="127">
        <v>558</v>
      </c>
      <c r="U37" s="127">
        <v>469</v>
      </c>
      <c r="V37" s="127">
        <v>346</v>
      </c>
      <c r="W37" s="127">
        <v>310</v>
      </c>
      <c r="X37" s="127">
        <v>197</v>
      </c>
      <c r="Y37" s="127">
        <v>155</v>
      </c>
      <c r="Z37" s="127">
        <v>484</v>
      </c>
      <c r="AA37" s="127">
        <v>647</v>
      </c>
      <c r="AB37" s="127">
        <v>442</v>
      </c>
      <c r="AC37" s="127">
        <v>559</v>
      </c>
      <c r="AD37" s="127">
        <v>775</v>
      </c>
      <c r="AE37" s="127">
        <v>164</v>
      </c>
      <c r="AF37" s="127">
        <v>183</v>
      </c>
      <c r="AG37" s="127">
        <v>315</v>
      </c>
      <c r="AH37" s="127"/>
      <c r="AI37" s="127"/>
      <c r="AJ37" s="127"/>
      <c r="AK37" s="127"/>
      <c r="AL37" s="127"/>
      <c r="AM37" s="127"/>
      <c r="AN37" s="127"/>
      <c r="AO37" s="127"/>
      <c r="AP37" s="127"/>
      <c r="AQ37" s="127"/>
      <c r="AR37" s="127"/>
      <c r="AS37" s="127"/>
      <c r="AT37" s="127"/>
      <c r="AU37" s="127"/>
      <c r="AV37" s="127"/>
      <c r="AW37" s="160"/>
    </row>
    <row r="38" ht="15" spans="1:49">
      <c r="A38" s="74" t="s">
        <v>58</v>
      </c>
      <c r="B38" s="48">
        <v>29</v>
      </c>
      <c r="C38" s="72" t="s">
        <v>26</v>
      </c>
      <c r="D38" s="50">
        <f>SUMPRODUCT((Sheet!$AY$196:$AY$258=$A$4)*(Sheet!$AZ$196:$AZ$258=$B$2)*Sheet!$CG$196:$CG$258)</f>
        <v>3574</v>
      </c>
      <c r="E38" s="50">
        <v>3498</v>
      </c>
      <c r="F38" s="51">
        <f t="shared" si="0"/>
        <v>3498</v>
      </c>
      <c r="G38" s="52">
        <f>SUMPRODUCT((Sheet!$AY$111:$AY$173=$A$4)*(Sheet!$AZ$111:$AZ$173=$B$2)*Sheet!$CG$111:$CG$173)</f>
        <v>3505</v>
      </c>
      <c r="H38" s="53">
        <f t="shared" si="9"/>
        <v>-7</v>
      </c>
      <c r="I38" s="120">
        <f t="shared" si="1"/>
        <v>-0.199714693295292</v>
      </c>
      <c r="J38" s="127">
        <v>192</v>
      </c>
      <c r="K38" s="127">
        <v>56</v>
      </c>
      <c r="L38" s="127">
        <v>92</v>
      </c>
      <c r="M38" s="127">
        <v>188</v>
      </c>
      <c r="N38" s="127">
        <v>140</v>
      </c>
      <c r="O38" s="127">
        <v>97</v>
      </c>
      <c r="P38" s="127">
        <v>132</v>
      </c>
      <c r="Q38" s="127">
        <v>131</v>
      </c>
      <c r="R38" s="127">
        <v>124</v>
      </c>
      <c r="S38" s="127">
        <v>165</v>
      </c>
      <c r="T38" s="127">
        <v>185</v>
      </c>
      <c r="U38" s="127">
        <v>167</v>
      </c>
      <c r="V38" s="127">
        <v>87</v>
      </c>
      <c r="W38" s="127">
        <v>150</v>
      </c>
      <c r="X38" s="127">
        <v>92</v>
      </c>
      <c r="Y38" s="127">
        <v>69</v>
      </c>
      <c r="Z38" s="127">
        <v>184</v>
      </c>
      <c r="AA38" s="127">
        <v>236</v>
      </c>
      <c r="AB38" s="127">
        <v>162</v>
      </c>
      <c r="AC38" s="127">
        <v>243</v>
      </c>
      <c r="AD38" s="127">
        <v>314</v>
      </c>
      <c r="AE38" s="127">
        <v>55</v>
      </c>
      <c r="AF38" s="127">
        <v>82</v>
      </c>
      <c r="AG38" s="127">
        <v>155</v>
      </c>
      <c r="AH38" s="127"/>
      <c r="AI38" s="127"/>
      <c r="AJ38" s="127"/>
      <c r="AK38" s="127"/>
      <c r="AL38" s="127"/>
      <c r="AM38" s="127"/>
      <c r="AN38" s="127"/>
      <c r="AO38" s="127"/>
      <c r="AP38" s="127"/>
      <c r="AQ38" s="127"/>
      <c r="AR38" s="127"/>
      <c r="AS38" s="127"/>
      <c r="AT38" s="127"/>
      <c r="AU38" s="127"/>
      <c r="AV38" s="127"/>
      <c r="AW38" s="160"/>
    </row>
    <row r="39" ht="15" spans="1:49">
      <c r="A39" s="74" t="s">
        <v>59</v>
      </c>
      <c r="B39" s="48">
        <v>30</v>
      </c>
      <c r="C39" s="72" t="s">
        <v>26</v>
      </c>
      <c r="D39" s="50">
        <f>SUMPRODUCT((Sheet!$AY$196:$AY$258=$A$4)*(Sheet!$AZ$196:$AZ$258=$B$2)*Sheet!$CH$196:$CH$258)</f>
        <v>5927</v>
      </c>
      <c r="E39" s="50">
        <v>5730</v>
      </c>
      <c r="F39" s="51">
        <f t="shared" si="0"/>
        <v>5730</v>
      </c>
      <c r="G39" s="52">
        <f>SUMPRODUCT((Sheet!$AY$111:$AY$173=$A$4)*(Sheet!$AZ$111:$AZ$173=$B$2)*Sheet!$CH$111:$CH$173)</f>
        <v>5727</v>
      </c>
      <c r="H39" s="53">
        <f t="shared" si="9"/>
        <v>3</v>
      </c>
      <c r="I39" s="120">
        <f t="shared" si="1"/>
        <v>0.0523834468308015</v>
      </c>
      <c r="J39" s="127">
        <v>364</v>
      </c>
      <c r="K39" s="127">
        <v>202</v>
      </c>
      <c r="L39" s="127">
        <v>167</v>
      </c>
      <c r="M39" s="127">
        <v>310</v>
      </c>
      <c r="N39" s="127">
        <v>270</v>
      </c>
      <c r="O39" s="127">
        <v>168</v>
      </c>
      <c r="P39" s="127">
        <v>165</v>
      </c>
      <c r="Q39" s="127">
        <v>285</v>
      </c>
      <c r="R39" s="127">
        <v>129</v>
      </c>
      <c r="S39" s="127">
        <v>360</v>
      </c>
      <c r="T39" s="127">
        <v>345</v>
      </c>
      <c r="U39" s="127">
        <v>302</v>
      </c>
      <c r="V39" s="127">
        <v>201</v>
      </c>
      <c r="W39" s="127">
        <v>160</v>
      </c>
      <c r="X39" s="127">
        <v>101</v>
      </c>
      <c r="Y39" s="127">
        <v>81</v>
      </c>
      <c r="Z39" s="127">
        <v>298</v>
      </c>
      <c r="AA39" s="127">
        <v>410</v>
      </c>
      <c r="AB39" s="127">
        <v>274</v>
      </c>
      <c r="AC39" s="127">
        <v>302</v>
      </c>
      <c r="AD39" s="127">
        <v>461</v>
      </c>
      <c r="AE39" s="127">
        <v>109</v>
      </c>
      <c r="AF39" s="127">
        <v>106</v>
      </c>
      <c r="AG39" s="127">
        <v>160</v>
      </c>
      <c r="AH39" s="127"/>
      <c r="AI39" s="127"/>
      <c r="AJ39" s="127"/>
      <c r="AK39" s="127"/>
      <c r="AL39" s="127"/>
      <c r="AM39" s="127"/>
      <c r="AN39" s="127"/>
      <c r="AO39" s="127"/>
      <c r="AP39" s="127"/>
      <c r="AQ39" s="127"/>
      <c r="AR39" s="127"/>
      <c r="AS39" s="127"/>
      <c r="AT39" s="127"/>
      <c r="AU39" s="127"/>
      <c r="AV39" s="127"/>
      <c r="AW39" s="160"/>
    </row>
    <row r="40" ht="15" spans="1:49">
      <c r="A40" s="74" t="s">
        <v>60</v>
      </c>
      <c r="B40" s="48">
        <v>31</v>
      </c>
      <c r="C40" s="72" t="s">
        <v>26</v>
      </c>
      <c r="D40" s="50">
        <f>SUMPRODUCT((Sheet!$AY$196:$AY$258=$A$4)*(Sheet!$AZ$196:$AZ$258=$B$2)*Sheet!$CI$196:$CI$258)</f>
        <v>3301</v>
      </c>
      <c r="E40" s="50">
        <v>3261</v>
      </c>
      <c r="F40" s="51">
        <f t="shared" si="0"/>
        <v>3261</v>
      </c>
      <c r="G40" s="52">
        <f>SUMPRODUCT((Sheet!$AY$111:$AY$173=$A$4)*(Sheet!$AZ$111:$AZ$173=$B$2)*Sheet!$CI$111:$CI$173)</f>
        <v>3256</v>
      </c>
      <c r="H40" s="53">
        <f t="shared" si="9"/>
        <v>5</v>
      </c>
      <c r="I40" s="120">
        <f t="shared" si="1"/>
        <v>0.153562653562654</v>
      </c>
      <c r="J40" s="127">
        <v>195</v>
      </c>
      <c r="K40" s="127">
        <v>133</v>
      </c>
      <c r="L40" s="127">
        <v>131</v>
      </c>
      <c r="M40" s="127">
        <v>187</v>
      </c>
      <c r="N40" s="127">
        <v>141</v>
      </c>
      <c r="O40" s="127">
        <v>139</v>
      </c>
      <c r="P40" s="127">
        <v>83</v>
      </c>
      <c r="Q40" s="127">
        <v>136</v>
      </c>
      <c r="R40" s="127">
        <v>121</v>
      </c>
      <c r="S40" s="127">
        <v>171</v>
      </c>
      <c r="T40" s="127">
        <v>136</v>
      </c>
      <c r="U40" s="127">
        <v>171</v>
      </c>
      <c r="V40" s="127">
        <v>105</v>
      </c>
      <c r="W40" s="127">
        <v>65</v>
      </c>
      <c r="X40" s="127">
        <v>87</v>
      </c>
      <c r="Y40" s="127">
        <v>84</v>
      </c>
      <c r="Z40" s="127">
        <v>169</v>
      </c>
      <c r="AA40" s="127">
        <v>190</v>
      </c>
      <c r="AB40" s="127">
        <v>126</v>
      </c>
      <c r="AC40" s="127">
        <v>178</v>
      </c>
      <c r="AD40" s="127">
        <v>249</v>
      </c>
      <c r="AE40" s="127">
        <v>62</v>
      </c>
      <c r="AF40" s="127">
        <v>83</v>
      </c>
      <c r="AG40" s="127">
        <v>119</v>
      </c>
      <c r="AH40" s="127"/>
      <c r="AI40" s="127"/>
      <c r="AJ40" s="127"/>
      <c r="AK40" s="127"/>
      <c r="AL40" s="127"/>
      <c r="AM40" s="127"/>
      <c r="AN40" s="127"/>
      <c r="AO40" s="127"/>
      <c r="AP40" s="127"/>
      <c r="AQ40" s="127"/>
      <c r="AR40" s="127"/>
      <c r="AS40" s="127"/>
      <c r="AT40" s="127"/>
      <c r="AU40" s="127"/>
      <c r="AV40" s="127"/>
      <c r="AW40" s="160"/>
    </row>
    <row r="41" ht="15" spans="1:49">
      <c r="A41" s="71" t="s">
        <v>61</v>
      </c>
      <c r="B41" s="48">
        <v>32</v>
      </c>
      <c r="C41" s="72" t="s">
        <v>26</v>
      </c>
      <c r="D41" s="50">
        <f>SUMPRODUCT((Sheet!$AY$196:$AY$258=$A$4)*(Sheet!$AZ$196:$AZ$258=$B$2)*Sheet!$CJ$196:$CJ$258)</f>
        <v>735</v>
      </c>
      <c r="E41" s="50">
        <v>591</v>
      </c>
      <c r="F41" s="51">
        <f t="shared" si="0"/>
        <v>591</v>
      </c>
      <c r="G41" s="52">
        <f>SUMPRODUCT((Sheet!$AY$111:$AY$173=$A$4)*(Sheet!$AZ$111:$AZ$173=$B$2)*Sheet!$CJ$111:$CJ$173)</f>
        <v>594</v>
      </c>
      <c r="H41" s="53">
        <f t="shared" si="9"/>
        <v>-3</v>
      </c>
      <c r="I41" s="120">
        <f t="shared" si="1"/>
        <v>-0.505050505050505</v>
      </c>
      <c r="J41" s="128">
        <f>J42+J43+J44+J45</f>
        <v>38</v>
      </c>
      <c r="K41" s="128">
        <f t="shared" ref="K41:AV41" si="10">K42+K43+K44+K45</f>
        <v>29</v>
      </c>
      <c r="L41" s="128">
        <f t="shared" si="10"/>
        <v>23</v>
      </c>
      <c r="M41" s="128">
        <f t="shared" si="10"/>
        <v>24</v>
      </c>
      <c r="N41" s="128">
        <f t="shared" si="10"/>
        <v>22</v>
      </c>
      <c r="O41" s="128">
        <f t="shared" si="10"/>
        <v>18</v>
      </c>
      <c r="P41" s="128">
        <f t="shared" si="10"/>
        <v>21</v>
      </c>
      <c r="Q41" s="128">
        <f t="shared" si="10"/>
        <v>12</v>
      </c>
      <c r="R41" s="128">
        <f t="shared" si="10"/>
        <v>13</v>
      </c>
      <c r="S41" s="128">
        <f t="shared" si="10"/>
        <v>34</v>
      </c>
      <c r="T41" s="128">
        <f t="shared" si="10"/>
        <v>28</v>
      </c>
      <c r="U41" s="128">
        <f t="shared" si="10"/>
        <v>41</v>
      </c>
      <c r="V41" s="128">
        <f t="shared" si="10"/>
        <v>24</v>
      </c>
      <c r="W41" s="128">
        <f t="shared" si="10"/>
        <v>28</v>
      </c>
      <c r="X41" s="128">
        <f t="shared" si="10"/>
        <v>15</v>
      </c>
      <c r="Y41" s="128">
        <f t="shared" si="10"/>
        <v>25</v>
      </c>
      <c r="Z41" s="128">
        <f t="shared" si="10"/>
        <v>21</v>
      </c>
      <c r="AA41" s="128">
        <f t="shared" si="10"/>
        <v>32</v>
      </c>
      <c r="AB41" s="128">
        <f t="shared" si="10"/>
        <v>20</v>
      </c>
      <c r="AC41" s="128">
        <f t="shared" si="10"/>
        <v>25</v>
      </c>
      <c r="AD41" s="128">
        <f t="shared" si="10"/>
        <v>26</v>
      </c>
      <c r="AE41" s="128">
        <f t="shared" si="10"/>
        <v>21</v>
      </c>
      <c r="AF41" s="128">
        <f t="shared" si="10"/>
        <v>23</v>
      </c>
      <c r="AG41" s="128">
        <f t="shared" si="10"/>
        <v>28</v>
      </c>
      <c r="AH41" s="128">
        <f t="shared" si="10"/>
        <v>0</v>
      </c>
      <c r="AI41" s="128">
        <f t="shared" si="10"/>
        <v>0</v>
      </c>
      <c r="AJ41" s="128">
        <f t="shared" si="10"/>
        <v>0</v>
      </c>
      <c r="AK41" s="128">
        <f t="shared" si="10"/>
        <v>0</v>
      </c>
      <c r="AL41" s="128">
        <f t="shared" si="10"/>
        <v>0</v>
      </c>
      <c r="AM41" s="128">
        <f t="shared" si="10"/>
        <v>0</v>
      </c>
      <c r="AN41" s="128">
        <f t="shared" si="10"/>
        <v>0</v>
      </c>
      <c r="AO41" s="128">
        <f t="shared" si="10"/>
        <v>0</v>
      </c>
      <c r="AP41" s="128">
        <f t="shared" si="10"/>
        <v>0</v>
      </c>
      <c r="AQ41" s="128">
        <f t="shared" si="10"/>
        <v>0</v>
      </c>
      <c r="AR41" s="128">
        <f t="shared" si="10"/>
        <v>0</v>
      </c>
      <c r="AS41" s="128">
        <f t="shared" si="10"/>
        <v>0</v>
      </c>
      <c r="AT41" s="128">
        <f t="shared" si="10"/>
        <v>0</v>
      </c>
      <c r="AU41" s="128">
        <f t="shared" si="10"/>
        <v>0</v>
      </c>
      <c r="AV41" s="128">
        <f t="shared" si="10"/>
        <v>0</v>
      </c>
      <c r="AW41" s="160"/>
    </row>
    <row r="42" ht="15" spans="1:49">
      <c r="A42" s="74" t="s">
        <v>62</v>
      </c>
      <c r="B42" s="48">
        <v>33</v>
      </c>
      <c r="C42" s="72" t="s">
        <v>26</v>
      </c>
      <c r="D42" s="50">
        <f>SUMPRODUCT((Sheet!$AY$196:$AY$258=$A$4)*(Sheet!$AZ$196:$AZ$258=$B$2)*Sheet!$CK$196:$CK$258)</f>
        <v>4</v>
      </c>
      <c r="E42" s="50">
        <v>4</v>
      </c>
      <c r="F42" s="51">
        <f t="shared" si="0"/>
        <v>4</v>
      </c>
      <c r="G42" s="52">
        <f>SUMPRODUCT((Sheet!$AY$111:$AY$173=$A$4)*(Sheet!$AZ$111:$AZ$173=$B$2)*Sheet!$CK$111:$CK$173)</f>
        <v>4</v>
      </c>
      <c r="H42" s="53">
        <f t="shared" si="9"/>
        <v>0</v>
      </c>
      <c r="I42" s="120">
        <f t="shared" si="1"/>
        <v>0</v>
      </c>
      <c r="J42" s="127"/>
      <c r="K42" s="127"/>
      <c r="L42" s="127"/>
      <c r="M42" s="127"/>
      <c r="N42" s="127">
        <v>1</v>
      </c>
      <c r="O42" s="127"/>
      <c r="P42" s="127"/>
      <c r="Q42" s="127">
        <v>1</v>
      </c>
      <c r="R42" s="127"/>
      <c r="S42" s="127"/>
      <c r="T42" s="127"/>
      <c r="U42" s="127"/>
      <c r="V42" s="127"/>
      <c r="W42" s="127"/>
      <c r="X42" s="127"/>
      <c r="Y42" s="127">
        <v>1</v>
      </c>
      <c r="Z42" s="127"/>
      <c r="AA42" s="127"/>
      <c r="AB42" s="127"/>
      <c r="AC42" s="127"/>
      <c r="AD42" s="127">
        <v>1</v>
      </c>
      <c r="AE42" s="127"/>
      <c r="AF42" s="127"/>
      <c r="AG42" s="127"/>
      <c r="AH42" s="127"/>
      <c r="AI42" s="127"/>
      <c r="AJ42" s="127"/>
      <c r="AK42" s="127"/>
      <c r="AL42" s="127"/>
      <c r="AM42" s="127"/>
      <c r="AN42" s="127"/>
      <c r="AO42" s="127"/>
      <c r="AP42" s="127"/>
      <c r="AQ42" s="127"/>
      <c r="AR42" s="127"/>
      <c r="AS42" s="127"/>
      <c r="AT42" s="127"/>
      <c r="AU42" s="127"/>
      <c r="AV42" s="127"/>
      <c r="AW42" s="160"/>
    </row>
    <row r="43" ht="15" spans="1:49">
      <c r="A43" s="74" t="s">
        <v>63</v>
      </c>
      <c r="B43" s="48">
        <v>34</v>
      </c>
      <c r="C43" s="72" t="s">
        <v>26</v>
      </c>
      <c r="D43" s="50">
        <f>SUMPRODUCT((Sheet!$AY$196:$AY$258=$A$4)*(Sheet!$AZ$196:$AZ$258=$B$2)*Sheet!$CL$196:$CL$258)</f>
        <v>3</v>
      </c>
      <c r="E43" s="50">
        <v>3</v>
      </c>
      <c r="F43" s="51">
        <f t="shared" si="0"/>
        <v>3</v>
      </c>
      <c r="G43" s="52">
        <f>SUMPRODUCT((Sheet!$AY$111:$AY$173=$A$4)*(Sheet!$AZ$111:$AZ$173=$B$2)*Sheet!$CL$111:$CL$173)</f>
        <v>3</v>
      </c>
      <c r="H43" s="53">
        <f t="shared" si="9"/>
        <v>0</v>
      </c>
      <c r="I43" s="120">
        <f t="shared" si="1"/>
        <v>0</v>
      </c>
      <c r="J43" s="127"/>
      <c r="K43" s="127"/>
      <c r="L43" s="127"/>
      <c r="M43" s="127">
        <v>1</v>
      </c>
      <c r="N43" s="127"/>
      <c r="O43" s="127"/>
      <c r="P43" s="127"/>
      <c r="Q43" s="127"/>
      <c r="R43" s="127"/>
      <c r="S43" s="127"/>
      <c r="T43" s="127"/>
      <c r="U43" s="127"/>
      <c r="V43" s="127"/>
      <c r="W43" s="127"/>
      <c r="X43" s="127"/>
      <c r="Y43" s="127"/>
      <c r="Z43" s="127"/>
      <c r="AA43" s="127">
        <v>1</v>
      </c>
      <c r="AB43" s="127">
        <v>1</v>
      </c>
      <c r="AC43" s="127"/>
      <c r="AD43" s="127"/>
      <c r="AE43" s="127"/>
      <c r="AF43" s="127"/>
      <c r="AG43" s="127"/>
      <c r="AH43" s="127"/>
      <c r="AI43" s="127"/>
      <c r="AJ43" s="127"/>
      <c r="AK43" s="127"/>
      <c r="AL43" s="127"/>
      <c r="AM43" s="127"/>
      <c r="AN43" s="127"/>
      <c r="AO43" s="127"/>
      <c r="AP43" s="127"/>
      <c r="AQ43" s="127"/>
      <c r="AR43" s="127"/>
      <c r="AS43" s="127"/>
      <c r="AT43" s="127"/>
      <c r="AU43" s="127"/>
      <c r="AV43" s="127"/>
      <c r="AW43" s="160"/>
    </row>
    <row r="44" ht="15" spans="1:49">
      <c r="A44" s="74" t="s">
        <v>64</v>
      </c>
      <c r="B44" s="48">
        <v>35</v>
      </c>
      <c r="C44" s="72" t="s">
        <v>26</v>
      </c>
      <c r="D44" s="50">
        <f>SUMPRODUCT((Sheet!$AY$196:$AY$258=$A$4)*(Sheet!$AZ$196:$AZ$258=$B$2)*Sheet!$CM$196:$CM$258)</f>
        <v>5</v>
      </c>
      <c r="E44" s="50">
        <v>5</v>
      </c>
      <c r="F44" s="51">
        <f t="shared" si="0"/>
        <v>5</v>
      </c>
      <c r="G44" s="52">
        <f>SUMPRODUCT((Sheet!$AY$111:$AY$173=$A$4)*(Sheet!$AZ$111:$AZ$173=$B$2)*Sheet!$CM$111:$CM$173)</f>
        <v>5</v>
      </c>
      <c r="H44" s="53">
        <f t="shared" si="9"/>
        <v>0</v>
      </c>
      <c r="I44" s="120">
        <f t="shared" si="1"/>
        <v>0</v>
      </c>
      <c r="J44" s="127">
        <v>1</v>
      </c>
      <c r="K44" s="127"/>
      <c r="L44" s="127"/>
      <c r="M44" s="127">
        <v>2</v>
      </c>
      <c r="N44" s="127"/>
      <c r="O44" s="127"/>
      <c r="P44" s="127"/>
      <c r="Q44" s="127">
        <v>2</v>
      </c>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60"/>
    </row>
    <row r="45" ht="15" spans="1:49">
      <c r="A45" s="74" t="s">
        <v>65</v>
      </c>
      <c r="B45" s="48">
        <v>36</v>
      </c>
      <c r="C45" s="72" t="s">
        <v>26</v>
      </c>
      <c r="D45" s="50">
        <f>SUMPRODUCT((Sheet!$AY$196:$AY$258=$A$4)*(Sheet!$AZ$196:$AZ$258=$B$2)*Sheet!$CN$196:$CN$258)</f>
        <v>723</v>
      </c>
      <c r="E45" s="50">
        <v>579</v>
      </c>
      <c r="F45" s="51">
        <f t="shared" si="0"/>
        <v>579</v>
      </c>
      <c r="G45" s="52">
        <f>SUMPRODUCT((Sheet!$AY$111:$AY$173=$A$4)*(Sheet!$AZ$111:$AZ$173=$B$2)*Sheet!$CN$111:$CN$173)</f>
        <v>582</v>
      </c>
      <c r="H45" s="53">
        <f t="shared" si="9"/>
        <v>-3</v>
      </c>
      <c r="I45" s="120">
        <f t="shared" si="1"/>
        <v>-0.515463917525773</v>
      </c>
      <c r="J45" s="127">
        <v>37</v>
      </c>
      <c r="K45" s="127">
        <v>29</v>
      </c>
      <c r="L45" s="127">
        <v>23</v>
      </c>
      <c r="M45" s="127">
        <v>21</v>
      </c>
      <c r="N45" s="127">
        <v>21</v>
      </c>
      <c r="O45" s="127">
        <v>18</v>
      </c>
      <c r="P45" s="127">
        <v>21</v>
      </c>
      <c r="Q45" s="127">
        <v>9</v>
      </c>
      <c r="R45" s="127">
        <v>13</v>
      </c>
      <c r="S45" s="127">
        <v>34</v>
      </c>
      <c r="T45" s="127">
        <v>28</v>
      </c>
      <c r="U45" s="127">
        <v>41</v>
      </c>
      <c r="V45" s="127">
        <v>24</v>
      </c>
      <c r="W45" s="127">
        <v>28</v>
      </c>
      <c r="X45" s="127">
        <v>15</v>
      </c>
      <c r="Y45" s="127">
        <v>24</v>
      </c>
      <c r="Z45" s="127">
        <v>21</v>
      </c>
      <c r="AA45" s="127">
        <v>31</v>
      </c>
      <c r="AB45" s="127">
        <v>19</v>
      </c>
      <c r="AC45" s="127">
        <v>25</v>
      </c>
      <c r="AD45" s="127">
        <v>25</v>
      </c>
      <c r="AE45" s="127">
        <v>21</v>
      </c>
      <c r="AF45" s="127">
        <v>23</v>
      </c>
      <c r="AG45" s="127">
        <v>28</v>
      </c>
      <c r="AH45" s="127"/>
      <c r="AI45" s="127"/>
      <c r="AJ45" s="127"/>
      <c r="AK45" s="127"/>
      <c r="AL45" s="127"/>
      <c r="AM45" s="127"/>
      <c r="AN45" s="127"/>
      <c r="AO45" s="127"/>
      <c r="AP45" s="127"/>
      <c r="AQ45" s="127"/>
      <c r="AR45" s="127"/>
      <c r="AS45" s="127"/>
      <c r="AT45" s="127"/>
      <c r="AU45" s="127"/>
      <c r="AV45" s="127"/>
      <c r="AW45" s="160"/>
    </row>
    <row r="46" ht="15" spans="1:49">
      <c r="A46" s="74" t="s">
        <v>66</v>
      </c>
      <c r="B46" s="48" t="s">
        <v>67</v>
      </c>
      <c r="C46" s="72" t="s">
        <v>26</v>
      </c>
      <c r="D46" s="50">
        <f>SUMPRODUCT((Sheet!$AY$196:$AY$258=$A$4)*(Sheet!$AZ$196:$AZ$258=$B$2)*Sheet!$CO$196:$CO$258)</f>
        <v>716</v>
      </c>
      <c r="E46" s="50">
        <v>380</v>
      </c>
      <c r="F46" s="51">
        <f t="shared" si="0"/>
        <v>380</v>
      </c>
      <c r="G46" s="52">
        <f>SUMPRODUCT((Sheet!$AY$111:$AY$173=$A$4)*(Sheet!$AZ$111:$AZ$173=$B$2)*Sheet!$CO$111:$CO$173)</f>
        <v>383</v>
      </c>
      <c r="H46" s="53">
        <f t="shared" si="9"/>
        <v>-3</v>
      </c>
      <c r="I46" s="120">
        <f t="shared" si="1"/>
        <v>-0.783289817232376</v>
      </c>
      <c r="J46" s="129">
        <f>J47+J48</f>
        <v>18</v>
      </c>
      <c r="K46" s="129">
        <f t="shared" ref="K46:AV46" si="11">K47+K48</f>
        <v>12</v>
      </c>
      <c r="L46" s="129">
        <f t="shared" si="11"/>
        <v>19</v>
      </c>
      <c r="M46" s="129">
        <f t="shared" si="11"/>
        <v>24</v>
      </c>
      <c r="N46" s="129">
        <f t="shared" si="11"/>
        <v>22</v>
      </c>
      <c r="O46" s="129">
        <f t="shared" si="11"/>
        <v>18</v>
      </c>
      <c r="P46" s="129">
        <f t="shared" si="11"/>
        <v>15</v>
      </c>
      <c r="Q46" s="129">
        <f t="shared" si="11"/>
        <v>11</v>
      </c>
      <c r="R46" s="129">
        <f t="shared" si="11"/>
        <v>13</v>
      </c>
      <c r="S46" s="129">
        <f t="shared" si="11"/>
        <v>22</v>
      </c>
      <c r="T46" s="129">
        <f t="shared" si="11"/>
        <v>17</v>
      </c>
      <c r="U46" s="129">
        <f t="shared" si="11"/>
        <v>14</v>
      </c>
      <c r="V46" s="129">
        <f t="shared" si="11"/>
        <v>5</v>
      </c>
      <c r="W46" s="129">
        <f t="shared" si="11"/>
        <v>7</v>
      </c>
      <c r="X46" s="129">
        <f t="shared" si="11"/>
        <v>15</v>
      </c>
      <c r="Y46" s="129">
        <f t="shared" si="11"/>
        <v>17</v>
      </c>
      <c r="Z46" s="129">
        <f t="shared" si="11"/>
        <v>18</v>
      </c>
      <c r="AA46" s="129">
        <f t="shared" si="11"/>
        <v>11</v>
      </c>
      <c r="AB46" s="129">
        <f t="shared" si="11"/>
        <v>20</v>
      </c>
      <c r="AC46" s="129">
        <f t="shared" si="11"/>
        <v>25</v>
      </c>
      <c r="AD46" s="129">
        <f t="shared" si="11"/>
        <v>26</v>
      </c>
      <c r="AE46" s="129">
        <f t="shared" si="11"/>
        <v>9</v>
      </c>
      <c r="AF46" s="129">
        <f t="shared" si="11"/>
        <v>11</v>
      </c>
      <c r="AG46" s="129">
        <f t="shared" si="11"/>
        <v>11</v>
      </c>
      <c r="AH46" s="129">
        <f t="shared" si="11"/>
        <v>0</v>
      </c>
      <c r="AI46" s="129">
        <f t="shared" si="11"/>
        <v>0</v>
      </c>
      <c r="AJ46" s="129">
        <f t="shared" si="11"/>
        <v>0</v>
      </c>
      <c r="AK46" s="129">
        <f t="shared" si="11"/>
        <v>0</v>
      </c>
      <c r="AL46" s="129">
        <f t="shared" si="11"/>
        <v>0</v>
      </c>
      <c r="AM46" s="129">
        <f t="shared" si="11"/>
        <v>0</v>
      </c>
      <c r="AN46" s="129">
        <f t="shared" si="11"/>
        <v>0</v>
      </c>
      <c r="AO46" s="129">
        <f t="shared" si="11"/>
        <v>0</v>
      </c>
      <c r="AP46" s="129">
        <f t="shared" si="11"/>
        <v>0</v>
      </c>
      <c r="AQ46" s="129">
        <f t="shared" si="11"/>
        <v>0</v>
      </c>
      <c r="AR46" s="129">
        <f t="shared" si="11"/>
        <v>0</v>
      </c>
      <c r="AS46" s="129">
        <f t="shared" si="11"/>
        <v>0</v>
      </c>
      <c r="AT46" s="129">
        <f t="shared" si="11"/>
        <v>0</v>
      </c>
      <c r="AU46" s="129">
        <f t="shared" si="11"/>
        <v>0</v>
      </c>
      <c r="AV46" s="129">
        <f t="shared" si="11"/>
        <v>0</v>
      </c>
      <c r="AW46" s="160"/>
    </row>
    <row r="47" ht="15" spans="1:49">
      <c r="A47" s="74" t="s">
        <v>68</v>
      </c>
      <c r="B47" s="48">
        <v>37</v>
      </c>
      <c r="C47" s="72" t="s">
        <v>26</v>
      </c>
      <c r="D47" s="50">
        <f>SUMPRODUCT((Sheet!$AY$196:$AY$258=$A$4)*(Sheet!$AZ$196:$AZ$258=$B$2)*Sheet!$CP$196:$CP$258)</f>
        <v>118</v>
      </c>
      <c r="E47" s="50">
        <v>117</v>
      </c>
      <c r="F47" s="51">
        <f t="shared" si="0"/>
        <v>117</v>
      </c>
      <c r="G47" s="52">
        <f>SUMPRODUCT((Sheet!$AY$111:$AY$173=$A$4)*(Sheet!$AZ$111:$AZ$173=$B$2)*Sheet!$CP$111:$CP$173)</f>
        <v>118</v>
      </c>
      <c r="H47" s="53">
        <f t="shared" si="9"/>
        <v>-1</v>
      </c>
      <c r="I47" s="120">
        <f t="shared" si="1"/>
        <v>-0.847457627118644</v>
      </c>
      <c r="J47" s="127">
        <v>2</v>
      </c>
      <c r="K47" s="127">
        <v>1</v>
      </c>
      <c r="L47" s="127">
        <v>1</v>
      </c>
      <c r="M47" s="127">
        <v>2</v>
      </c>
      <c r="N47" s="127">
        <v>3</v>
      </c>
      <c r="O47" s="127">
        <v>1</v>
      </c>
      <c r="P47" s="127">
        <v>4</v>
      </c>
      <c r="Q47" s="127">
        <v>3</v>
      </c>
      <c r="R47" s="127">
        <v>4</v>
      </c>
      <c r="S47" s="127">
        <v>7</v>
      </c>
      <c r="T47" s="127">
        <v>6</v>
      </c>
      <c r="U47" s="127">
        <v>4</v>
      </c>
      <c r="V47" s="127">
        <v>1</v>
      </c>
      <c r="W47" s="127">
        <v>4</v>
      </c>
      <c r="X47" s="127">
        <v>9</v>
      </c>
      <c r="Y47" s="127">
        <v>12</v>
      </c>
      <c r="Z47" s="127">
        <v>5</v>
      </c>
      <c r="AA47" s="127">
        <v>6</v>
      </c>
      <c r="AB47" s="127">
        <v>5</v>
      </c>
      <c r="AC47" s="127">
        <v>12</v>
      </c>
      <c r="AD47" s="127">
        <v>10</v>
      </c>
      <c r="AE47" s="127">
        <v>5</v>
      </c>
      <c r="AF47" s="127">
        <v>5</v>
      </c>
      <c r="AG47" s="127">
        <v>5</v>
      </c>
      <c r="AH47" s="127"/>
      <c r="AI47" s="127"/>
      <c r="AJ47" s="127"/>
      <c r="AK47" s="127"/>
      <c r="AL47" s="127"/>
      <c r="AM47" s="127"/>
      <c r="AN47" s="127"/>
      <c r="AO47" s="127"/>
      <c r="AP47" s="127"/>
      <c r="AQ47" s="127"/>
      <c r="AR47" s="127"/>
      <c r="AS47" s="127"/>
      <c r="AT47" s="127"/>
      <c r="AU47" s="127"/>
      <c r="AV47" s="127"/>
      <c r="AW47" s="160"/>
    </row>
    <row r="48" ht="15.75" spans="1:49">
      <c r="A48" s="75" t="s">
        <v>69</v>
      </c>
      <c r="B48" s="48">
        <v>38</v>
      </c>
      <c r="C48" s="72" t="s">
        <v>26</v>
      </c>
      <c r="D48" s="50">
        <f>SUMPRODUCT((Sheet!$AY$196:$AY$258=$A$4)*(Sheet!$AZ$196:$AZ$258=$B$2)*Sheet!$CQ$196:$CQ$258)</f>
        <v>270</v>
      </c>
      <c r="E48" s="50">
        <v>263</v>
      </c>
      <c r="F48" s="51">
        <f t="shared" si="0"/>
        <v>263</v>
      </c>
      <c r="G48" s="52">
        <f>SUMPRODUCT((Sheet!$AY$111:$AY$173=$A$4)*(Sheet!$AZ$111:$AZ$173=$B$2)*Sheet!$CQ$111:$CQ$173)</f>
        <v>265</v>
      </c>
      <c r="H48" s="53">
        <f t="shared" si="9"/>
        <v>-2</v>
      </c>
      <c r="I48" s="120">
        <f t="shared" si="1"/>
        <v>-0.754716981132076</v>
      </c>
      <c r="J48" s="130">
        <v>16</v>
      </c>
      <c r="K48" s="130">
        <v>11</v>
      </c>
      <c r="L48" s="130">
        <v>18</v>
      </c>
      <c r="M48" s="130">
        <v>22</v>
      </c>
      <c r="N48" s="130">
        <v>19</v>
      </c>
      <c r="O48" s="130">
        <v>17</v>
      </c>
      <c r="P48" s="130">
        <v>11</v>
      </c>
      <c r="Q48" s="130">
        <v>8</v>
      </c>
      <c r="R48" s="130">
        <v>9</v>
      </c>
      <c r="S48" s="130">
        <v>15</v>
      </c>
      <c r="T48" s="130">
        <v>11</v>
      </c>
      <c r="U48" s="130">
        <v>10</v>
      </c>
      <c r="V48" s="130">
        <v>4</v>
      </c>
      <c r="W48" s="130">
        <v>3</v>
      </c>
      <c r="X48" s="130">
        <v>6</v>
      </c>
      <c r="Y48" s="130">
        <v>5</v>
      </c>
      <c r="Z48" s="130">
        <v>13</v>
      </c>
      <c r="AA48" s="130">
        <v>5</v>
      </c>
      <c r="AB48" s="130">
        <v>15</v>
      </c>
      <c r="AC48" s="130">
        <v>13</v>
      </c>
      <c r="AD48" s="130">
        <v>16</v>
      </c>
      <c r="AE48" s="130">
        <v>4</v>
      </c>
      <c r="AF48" s="130">
        <v>6</v>
      </c>
      <c r="AG48" s="130">
        <v>6</v>
      </c>
      <c r="AH48" s="130"/>
      <c r="AI48" s="130"/>
      <c r="AJ48" s="130"/>
      <c r="AK48" s="130"/>
      <c r="AL48" s="130"/>
      <c r="AM48" s="130"/>
      <c r="AN48" s="130"/>
      <c r="AO48" s="130"/>
      <c r="AP48" s="130"/>
      <c r="AQ48" s="130"/>
      <c r="AR48" s="130"/>
      <c r="AS48" s="130"/>
      <c r="AT48" s="130"/>
      <c r="AU48" s="130"/>
      <c r="AV48" s="130"/>
      <c r="AW48" s="160"/>
    </row>
    <row r="49" ht="24" customHeight="1" spans="1:48">
      <c r="A49" s="76" t="s">
        <v>70</v>
      </c>
      <c r="B49" s="77" t="s">
        <v>71</v>
      </c>
      <c r="C49" s="77"/>
      <c r="D49" s="77"/>
      <c r="E49" s="77"/>
      <c r="F49" s="77"/>
      <c r="G49" s="78" t="s">
        <v>72</v>
      </c>
      <c r="H49" s="78"/>
      <c r="I49" s="78"/>
      <c r="J49" s="131"/>
      <c r="K49" s="131"/>
      <c r="L49" s="131"/>
      <c r="M49" s="131"/>
      <c r="N49" s="131"/>
      <c r="O49" s="131"/>
      <c r="P49" s="131"/>
      <c r="Q49" s="131"/>
      <c r="R49" s="131"/>
      <c r="S49" s="131"/>
      <c r="T49" s="131"/>
      <c r="U49" s="131"/>
      <c r="V49" s="131"/>
      <c r="W49" s="131"/>
      <c r="X49" s="131"/>
      <c r="Y49" s="131"/>
      <c r="Z49" s="131"/>
      <c r="AA49" s="131"/>
      <c r="AB49" s="131">
        <f t="shared" ref="AB49:AG49" si="12">AB41-AB46</f>
        <v>0</v>
      </c>
      <c r="AC49" s="131">
        <f t="shared" si="12"/>
        <v>0</v>
      </c>
      <c r="AD49" s="131">
        <f t="shared" si="12"/>
        <v>0</v>
      </c>
      <c r="AE49" s="131">
        <f t="shared" si="12"/>
        <v>12</v>
      </c>
      <c r="AF49" s="131">
        <f t="shared" si="12"/>
        <v>12</v>
      </c>
      <c r="AG49" s="131">
        <f t="shared" si="12"/>
        <v>17</v>
      </c>
      <c r="AH49" s="154"/>
      <c r="AI49" s="154"/>
      <c r="AJ49" s="154"/>
      <c r="AK49" s="154"/>
      <c r="AL49" s="154"/>
      <c r="AM49" s="154"/>
      <c r="AN49" s="154"/>
      <c r="AO49" s="154"/>
      <c r="AP49" s="154"/>
      <c r="AQ49" s="154"/>
      <c r="AR49" s="154"/>
      <c r="AS49" s="154"/>
      <c r="AT49" s="154"/>
      <c r="AU49" s="154"/>
      <c r="AV49" s="154"/>
    </row>
    <row r="50" ht="44" customHeight="1" spans="1:48">
      <c r="A50" s="79" t="s">
        <v>73</v>
      </c>
      <c r="B50" s="79"/>
      <c r="C50" s="79"/>
      <c r="D50" s="79"/>
      <c r="E50" s="79"/>
      <c r="F50" s="79"/>
      <c r="G50" s="79"/>
      <c r="I50" s="132"/>
      <c r="J50" s="133"/>
      <c r="K50" s="133"/>
      <c r="L50" s="133"/>
      <c r="M50" s="133"/>
      <c r="N50" s="133"/>
      <c r="O50" s="133"/>
      <c r="P50" s="133"/>
      <c r="Q50" s="133"/>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row>
    <row r="51" ht="21" customHeight="1" spans="1:48">
      <c r="A51" s="80" t="s">
        <v>74</v>
      </c>
      <c r="B51" s="80"/>
      <c r="C51" s="80"/>
      <c r="D51" s="80"/>
      <c r="E51" s="80"/>
      <c r="F51" s="80"/>
      <c r="I51" s="134"/>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row>
    <row r="52" ht="19.5" customHeight="1" spans="1:48">
      <c r="A52" s="81" t="s">
        <v>75</v>
      </c>
      <c r="B52" s="82" t="s">
        <v>76</v>
      </c>
      <c r="C52" s="83"/>
      <c r="D52" s="85"/>
      <c r="E52" s="85"/>
      <c r="F52" s="85">
        <f t="shared" ref="F52:AV52" si="13">F6-F7</f>
        <v>4084</v>
      </c>
      <c r="G52" s="85"/>
      <c r="H52" s="86" t="s">
        <v>77</v>
      </c>
      <c r="I52" s="136"/>
      <c r="J52" s="85">
        <f>J6-J7</f>
        <v>237</v>
      </c>
      <c r="K52" s="85">
        <f t="shared" si="13"/>
        <v>169</v>
      </c>
      <c r="L52" s="85">
        <f t="shared" si="13"/>
        <v>2181</v>
      </c>
      <c r="M52" s="85">
        <f t="shared" si="13"/>
        <v>66</v>
      </c>
      <c r="N52" s="85">
        <f t="shared" si="13"/>
        <v>115</v>
      </c>
      <c r="O52" s="85">
        <f t="shared" si="13"/>
        <v>33</v>
      </c>
      <c r="P52" s="85">
        <f t="shared" si="13"/>
        <v>69</v>
      </c>
      <c r="Q52" s="85">
        <f t="shared" si="13"/>
        <v>59</v>
      </c>
      <c r="R52" s="85">
        <f t="shared" si="13"/>
        <v>54</v>
      </c>
      <c r="S52" s="85">
        <f t="shared" si="13"/>
        <v>83</v>
      </c>
      <c r="T52" s="85">
        <f t="shared" si="13"/>
        <v>195</v>
      </c>
      <c r="U52" s="85">
        <f t="shared" si="13"/>
        <v>92</v>
      </c>
      <c r="V52" s="85">
        <f t="shared" si="13"/>
        <v>29</v>
      </c>
      <c r="W52" s="85">
        <f t="shared" si="13"/>
        <v>66</v>
      </c>
      <c r="X52" s="85">
        <f t="shared" si="13"/>
        <v>33</v>
      </c>
      <c r="Y52" s="85">
        <f t="shared" si="13"/>
        <v>7</v>
      </c>
      <c r="Z52" s="85">
        <f t="shared" si="13"/>
        <v>158</v>
      </c>
      <c r="AA52" s="85">
        <f t="shared" si="13"/>
        <v>111</v>
      </c>
      <c r="AB52" s="85">
        <f t="shared" si="13"/>
        <v>50</v>
      </c>
      <c r="AC52" s="85">
        <f t="shared" si="13"/>
        <v>102</v>
      </c>
      <c r="AD52" s="85">
        <f t="shared" si="13"/>
        <v>27</v>
      </c>
      <c r="AE52" s="85">
        <f t="shared" si="13"/>
        <v>118</v>
      </c>
      <c r="AF52" s="85">
        <f t="shared" si="13"/>
        <v>8</v>
      </c>
      <c r="AG52" s="85">
        <f t="shared" si="13"/>
        <v>22</v>
      </c>
      <c r="AH52" s="85">
        <f t="shared" si="13"/>
        <v>0</v>
      </c>
      <c r="AI52" s="85">
        <f t="shared" si="13"/>
        <v>0</v>
      </c>
      <c r="AJ52" s="85">
        <f t="shared" si="13"/>
        <v>0</v>
      </c>
      <c r="AK52" s="85">
        <f t="shared" si="13"/>
        <v>0</v>
      </c>
      <c r="AL52" s="85">
        <f t="shared" si="13"/>
        <v>0</v>
      </c>
      <c r="AM52" s="85">
        <f t="shared" si="13"/>
        <v>0</v>
      </c>
      <c r="AN52" s="85">
        <f t="shared" si="13"/>
        <v>0</v>
      </c>
      <c r="AO52" s="85">
        <f t="shared" si="13"/>
        <v>0</v>
      </c>
      <c r="AP52" s="85">
        <f t="shared" si="13"/>
        <v>0</v>
      </c>
      <c r="AQ52" s="85">
        <f t="shared" si="13"/>
        <v>0</v>
      </c>
      <c r="AR52" s="85">
        <f t="shared" si="13"/>
        <v>0</v>
      </c>
      <c r="AS52" s="85">
        <f t="shared" si="13"/>
        <v>0</v>
      </c>
      <c r="AT52" s="85">
        <f t="shared" si="13"/>
        <v>0</v>
      </c>
      <c r="AU52" s="85">
        <f t="shared" si="13"/>
        <v>0</v>
      </c>
      <c r="AV52" s="85">
        <f t="shared" si="13"/>
        <v>0</v>
      </c>
    </row>
    <row r="53" ht="19.5" customHeight="1" spans="1:48">
      <c r="A53" s="81" t="s">
        <v>78</v>
      </c>
      <c r="B53" s="87"/>
      <c r="C53" s="88"/>
      <c r="D53" s="85"/>
      <c r="E53" s="85"/>
      <c r="F53" s="85">
        <f t="shared" ref="F53:AV53" si="14">F7-F8</f>
        <v>12912</v>
      </c>
      <c r="G53" s="85"/>
      <c r="H53" s="90"/>
      <c r="I53" s="137"/>
      <c r="J53" s="85">
        <f t="shared" si="14"/>
        <v>773</v>
      </c>
      <c r="K53" s="85">
        <f t="shared" si="14"/>
        <v>400</v>
      </c>
      <c r="L53" s="85">
        <f t="shared" si="14"/>
        <v>412</v>
      </c>
      <c r="M53" s="85">
        <f t="shared" si="14"/>
        <v>703</v>
      </c>
      <c r="N53" s="85">
        <f t="shared" si="14"/>
        <v>555</v>
      </c>
      <c r="O53" s="85">
        <f t="shared" si="14"/>
        <v>418</v>
      </c>
      <c r="P53" s="85">
        <f t="shared" si="14"/>
        <v>410</v>
      </c>
      <c r="Q53" s="85">
        <f t="shared" si="14"/>
        <v>582</v>
      </c>
      <c r="R53" s="85">
        <f t="shared" si="14"/>
        <v>425</v>
      </c>
      <c r="S53" s="85">
        <f t="shared" si="14"/>
        <v>707</v>
      </c>
      <c r="T53" s="85">
        <f t="shared" si="14"/>
        <v>700</v>
      </c>
      <c r="U53" s="85">
        <f t="shared" si="14"/>
        <v>650</v>
      </c>
      <c r="V53" s="85">
        <f t="shared" si="14"/>
        <v>456</v>
      </c>
      <c r="W53" s="85">
        <f t="shared" si="14"/>
        <v>385</v>
      </c>
      <c r="X53" s="85">
        <f t="shared" si="14"/>
        <v>287</v>
      </c>
      <c r="Y53" s="85">
        <f t="shared" si="14"/>
        <v>244</v>
      </c>
      <c r="Z53" s="85">
        <f t="shared" si="14"/>
        <v>664</v>
      </c>
      <c r="AA53" s="85">
        <f t="shared" si="14"/>
        <v>846</v>
      </c>
      <c r="AB53" s="85">
        <f t="shared" si="14"/>
        <v>575</v>
      </c>
      <c r="AC53" s="85">
        <f t="shared" si="14"/>
        <v>745</v>
      </c>
      <c r="AD53" s="85">
        <f t="shared" si="14"/>
        <v>1036</v>
      </c>
      <c r="AE53" s="85">
        <f t="shared" si="14"/>
        <v>229</v>
      </c>
      <c r="AF53" s="85">
        <f t="shared" si="14"/>
        <v>271</v>
      </c>
      <c r="AG53" s="85">
        <f t="shared" si="14"/>
        <v>439</v>
      </c>
      <c r="AH53" s="85">
        <f t="shared" si="14"/>
        <v>0</v>
      </c>
      <c r="AI53" s="85">
        <f t="shared" si="14"/>
        <v>0</v>
      </c>
      <c r="AJ53" s="85">
        <f t="shared" si="14"/>
        <v>0</v>
      </c>
      <c r="AK53" s="85">
        <f t="shared" si="14"/>
        <v>0</v>
      </c>
      <c r="AL53" s="85">
        <f t="shared" si="14"/>
        <v>0</v>
      </c>
      <c r="AM53" s="85">
        <f t="shared" si="14"/>
        <v>0</v>
      </c>
      <c r="AN53" s="85">
        <f t="shared" si="14"/>
        <v>0</v>
      </c>
      <c r="AO53" s="85">
        <f t="shared" si="14"/>
        <v>0</v>
      </c>
      <c r="AP53" s="85">
        <f t="shared" si="14"/>
        <v>0</v>
      </c>
      <c r="AQ53" s="85">
        <f t="shared" si="14"/>
        <v>0</v>
      </c>
      <c r="AR53" s="85">
        <f t="shared" si="14"/>
        <v>0</v>
      </c>
      <c r="AS53" s="85">
        <f t="shared" si="14"/>
        <v>0</v>
      </c>
      <c r="AT53" s="85">
        <f t="shared" si="14"/>
        <v>0</v>
      </c>
      <c r="AU53" s="85">
        <f t="shared" si="14"/>
        <v>0</v>
      </c>
      <c r="AV53" s="85">
        <f t="shared" si="14"/>
        <v>0</v>
      </c>
    </row>
    <row r="54" ht="19.5" customHeight="1" spans="1:48">
      <c r="A54" s="81" t="s">
        <v>79</v>
      </c>
      <c r="B54" s="87"/>
      <c r="C54" s="88"/>
      <c r="D54" s="85"/>
      <c r="E54" s="85"/>
      <c r="F54" s="85">
        <f t="shared" ref="F54:AV54" si="15">F8-F9</f>
        <v>9241</v>
      </c>
      <c r="G54" s="85"/>
      <c r="H54" s="90"/>
      <c r="I54" s="137"/>
      <c r="J54" s="85">
        <f t="shared" si="15"/>
        <v>493</v>
      </c>
      <c r="K54" s="85">
        <f t="shared" si="15"/>
        <v>262</v>
      </c>
      <c r="L54" s="85">
        <f t="shared" si="15"/>
        <v>222</v>
      </c>
      <c r="M54" s="85">
        <f t="shared" si="15"/>
        <v>554</v>
      </c>
      <c r="N54" s="85">
        <f t="shared" si="15"/>
        <v>480</v>
      </c>
      <c r="O54" s="85">
        <f t="shared" si="15"/>
        <v>155</v>
      </c>
      <c r="P54" s="85">
        <f t="shared" si="15"/>
        <v>294</v>
      </c>
      <c r="Q54" s="85">
        <f t="shared" si="15"/>
        <v>468</v>
      </c>
      <c r="R54" s="85">
        <f t="shared" si="15"/>
        <v>247</v>
      </c>
      <c r="S54" s="85">
        <f t="shared" si="15"/>
        <v>511</v>
      </c>
      <c r="T54" s="85">
        <f t="shared" si="15"/>
        <v>465</v>
      </c>
      <c r="U54" s="85">
        <f t="shared" si="15"/>
        <v>499</v>
      </c>
      <c r="V54" s="85">
        <f t="shared" si="15"/>
        <v>233</v>
      </c>
      <c r="W54" s="85">
        <f t="shared" si="15"/>
        <v>262</v>
      </c>
      <c r="X54" s="85">
        <f t="shared" si="15"/>
        <v>279</v>
      </c>
      <c r="Y54" s="85">
        <f t="shared" si="15"/>
        <v>154</v>
      </c>
      <c r="Z54" s="85">
        <f t="shared" si="15"/>
        <v>479</v>
      </c>
      <c r="AA54" s="85">
        <f t="shared" si="15"/>
        <v>599</v>
      </c>
      <c r="AB54" s="85">
        <f t="shared" si="15"/>
        <v>399</v>
      </c>
      <c r="AC54" s="85">
        <f t="shared" si="15"/>
        <v>676</v>
      </c>
      <c r="AD54" s="85">
        <f t="shared" si="15"/>
        <v>862</v>
      </c>
      <c r="AE54" s="85">
        <f t="shared" si="15"/>
        <v>150</v>
      </c>
      <c r="AF54" s="85">
        <f t="shared" si="15"/>
        <v>188</v>
      </c>
      <c r="AG54" s="85">
        <f t="shared" si="15"/>
        <v>310</v>
      </c>
      <c r="AH54" s="85">
        <f t="shared" si="15"/>
        <v>0</v>
      </c>
      <c r="AI54" s="85">
        <f t="shared" si="15"/>
        <v>0</v>
      </c>
      <c r="AJ54" s="85">
        <f t="shared" si="15"/>
        <v>0</v>
      </c>
      <c r="AK54" s="85">
        <f t="shared" si="15"/>
        <v>0</v>
      </c>
      <c r="AL54" s="85">
        <f t="shared" si="15"/>
        <v>0</v>
      </c>
      <c r="AM54" s="85">
        <f t="shared" si="15"/>
        <v>0</v>
      </c>
      <c r="AN54" s="85">
        <f t="shared" si="15"/>
        <v>0</v>
      </c>
      <c r="AO54" s="85">
        <f t="shared" si="15"/>
        <v>0</v>
      </c>
      <c r="AP54" s="85">
        <f t="shared" si="15"/>
        <v>0</v>
      </c>
      <c r="AQ54" s="85">
        <f t="shared" si="15"/>
        <v>0</v>
      </c>
      <c r="AR54" s="85">
        <f t="shared" si="15"/>
        <v>0</v>
      </c>
      <c r="AS54" s="85">
        <f t="shared" si="15"/>
        <v>0</v>
      </c>
      <c r="AT54" s="85">
        <f t="shared" si="15"/>
        <v>0</v>
      </c>
      <c r="AU54" s="85">
        <f t="shared" si="15"/>
        <v>0</v>
      </c>
      <c r="AV54" s="85">
        <f t="shared" si="15"/>
        <v>0</v>
      </c>
    </row>
    <row r="55" ht="19.5" customHeight="1" spans="1:48">
      <c r="A55" s="81" t="s">
        <v>80</v>
      </c>
      <c r="B55" s="87"/>
      <c r="C55" s="88"/>
      <c r="D55" s="85"/>
      <c r="E55" s="85"/>
      <c r="F55" s="85">
        <f t="shared" ref="F55:AV55" si="16">F7-F10</f>
        <v>12756</v>
      </c>
      <c r="G55" s="85"/>
      <c r="H55" s="90"/>
      <c r="I55" s="137"/>
      <c r="J55" s="85">
        <f t="shared" si="16"/>
        <v>672</v>
      </c>
      <c r="K55" s="85">
        <f t="shared" si="16"/>
        <v>363</v>
      </c>
      <c r="L55" s="85">
        <f t="shared" si="16"/>
        <v>379</v>
      </c>
      <c r="M55" s="85">
        <f t="shared" si="16"/>
        <v>746</v>
      </c>
      <c r="N55" s="85">
        <f t="shared" si="16"/>
        <v>571</v>
      </c>
      <c r="O55" s="85">
        <f t="shared" si="16"/>
        <v>362</v>
      </c>
      <c r="P55" s="85">
        <f t="shared" si="16"/>
        <v>486</v>
      </c>
      <c r="Q55" s="85">
        <f t="shared" si="16"/>
        <v>591</v>
      </c>
      <c r="R55" s="85">
        <f t="shared" si="16"/>
        <v>367</v>
      </c>
      <c r="S55" s="85">
        <f t="shared" si="16"/>
        <v>653</v>
      </c>
      <c r="T55" s="85">
        <f t="shared" si="16"/>
        <v>604</v>
      </c>
      <c r="U55" s="85">
        <f t="shared" si="16"/>
        <v>664</v>
      </c>
      <c r="V55" s="85">
        <f t="shared" si="16"/>
        <v>374</v>
      </c>
      <c r="W55" s="85">
        <f t="shared" si="16"/>
        <v>363</v>
      </c>
      <c r="X55" s="85">
        <f t="shared" si="16"/>
        <v>436</v>
      </c>
      <c r="Y55" s="85">
        <f t="shared" si="16"/>
        <v>281</v>
      </c>
      <c r="Z55" s="85">
        <f t="shared" si="16"/>
        <v>614</v>
      </c>
      <c r="AA55" s="85">
        <f t="shared" si="16"/>
        <v>784</v>
      </c>
      <c r="AB55" s="85">
        <f t="shared" si="16"/>
        <v>589</v>
      </c>
      <c r="AC55" s="85">
        <f t="shared" si="16"/>
        <v>787</v>
      </c>
      <c r="AD55" s="85">
        <f t="shared" si="16"/>
        <v>1053</v>
      </c>
      <c r="AE55" s="85">
        <f t="shared" si="16"/>
        <v>256</v>
      </c>
      <c r="AF55" s="85">
        <f t="shared" si="16"/>
        <v>300</v>
      </c>
      <c r="AG55" s="85">
        <f t="shared" si="16"/>
        <v>461</v>
      </c>
      <c r="AH55" s="85">
        <f t="shared" si="16"/>
        <v>0</v>
      </c>
      <c r="AI55" s="85">
        <f t="shared" si="16"/>
        <v>0</v>
      </c>
      <c r="AJ55" s="85">
        <f t="shared" si="16"/>
        <v>0</v>
      </c>
      <c r="AK55" s="85">
        <f t="shared" si="16"/>
        <v>0</v>
      </c>
      <c r="AL55" s="85">
        <f t="shared" si="16"/>
        <v>0</v>
      </c>
      <c r="AM55" s="85">
        <f t="shared" si="16"/>
        <v>0</v>
      </c>
      <c r="AN55" s="85">
        <f t="shared" si="16"/>
        <v>0</v>
      </c>
      <c r="AO55" s="85">
        <f t="shared" si="16"/>
        <v>0</v>
      </c>
      <c r="AP55" s="85">
        <f t="shared" si="16"/>
        <v>0</v>
      </c>
      <c r="AQ55" s="85">
        <f t="shared" si="16"/>
        <v>0</v>
      </c>
      <c r="AR55" s="85">
        <f t="shared" si="16"/>
        <v>0</v>
      </c>
      <c r="AS55" s="85">
        <f t="shared" si="16"/>
        <v>0</v>
      </c>
      <c r="AT55" s="85">
        <f t="shared" si="16"/>
        <v>0</v>
      </c>
      <c r="AU55" s="85">
        <f t="shared" si="16"/>
        <v>0</v>
      </c>
      <c r="AV55" s="85">
        <f t="shared" si="16"/>
        <v>0</v>
      </c>
    </row>
    <row r="56" ht="14.35" customHeight="1" spans="1:48">
      <c r="A56" s="81" t="s">
        <v>81</v>
      </c>
      <c r="B56" s="87"/>
      <c r="C56" s="88"/>
      <c r="D56" s="85"/>
      <c r="E56" s="85"/>
      <c r="F56" s="85">
        <f t="shared" ref="F56:AV56" si="17">F13-F14</f>
        <v>484</v>
      </c>
      <c r="G56" s="85"/>
      <c r="H56" s="90"/>
      <c r="I56" s="137"/>
      <c r="J56" s="85">
        <f t="shared" si="17"/>
        <v>31</v>
      </c>
      <c r="K56" s="85">
        <f t="shared" si="17"/>
        <v>18</v>
      </c>
      <c r="L56" s="85">
        <f t="shared" si="17"/>
        <v>24</v>
      </c>
      <c r="M56" s="85">
        <f t="shared" si="17"/>
        <v>40</v>
      </c>
      <c r="N56" s="85">
        <f t="shared" si="17"/>
        <v>16</v>
      </c>
      <c r="O56" s="85">
        <f t="shared" si="17"/>
        <v>24</v>
      </c>
      <c r="P56" s="85">
        <f t="shared" si="17"/>
        <v>14</v>
      </c>
      <c r="Q56" s="85">
        <f t="shared" si="17"/>
        <v>47</v>
      </c>
      <c r="R56" s="85">
        <f t="shared" si="17"/>
        <v>7</v>
      </c>
      <c r="S56" s="85">
        <f t="shared" si="17"/>
        <v>0</v>
      </c>
      <c r="T56" s="85">
        <f t="shared" si="17"/>
        <v>8</v>
      </c>
      <c r="U56" s="85">
        <f t="shared" si="17"/>
        <v>20</v>
      </c>
      <c r="V56" s="85">
        <f t="shared" si="17"/>
        <v>0</v>
      </c>
      <c r="W56" s="85">
        <f t="shared" si="17"/>
        <v>4</v>
      </c>
      <c r="X56" s="85">
        <f t="shared" si="17"/>
        <v>17</v>
      </c>
      <c r="Y56" s="85">
        <f t="shared" si="17"/>
        <v>10</v>
      </c>
      <c r="Z56" s="85">
        <f t="shared" si="17"/>
        <v>14</v>
      </c>
      <c r="AA56" s="85">
        <f t="shared" si="17"/>
        <v>5</v>
      </c>
      <c r="AB56" s="85">
        <f t="shared" si="17"/>
        <v>24</v>
      </c>
      <c r="AC56" s="85">
        <f t="shared" si="17"/>
        <v>53</v>
      </c>
      <c r="AD56" s="85">
        <f t="shared" si="17"/>
        <v>68</v>
      </c>
      <c r="AE56" s="85">
        <f t="shared" si="17"/>
        <v>11</v>
      </c>
      <c r="AF56" s="85">
        <f t="shared" si="17"/>
        <v>13</v>
      </c>
      <c r="AG56" s="85">
        <f t="shared" si="17"/>
        <v>16</v>
      </c>
      <c r="AH56" s="85">
        <f t="shared" si="17"/>
        <v>0</v>
      </c>
      <c r="AI56" s="85">
        <f t="shared" si="17"/>
        <v>0</v>
      </c>
      <c r="AJ56" s="85">
        <f t="shared" si="17"/>
        <v>0</v>
      </c>
      <c r="AK56" s="85">
        <f t="shared" si="17"/>
        <v>0</v>
      </c>
      <c r="AL56" s="85">
        <f t="shared" si="17"/>
        <v>0</v>
      </c>
      <c r="AM56" s="85">
        <f t="shared" si="17"/>
        <v>0</v>
      </c>
      <c r="AN56" s="85">
        <f t="shared" si="17"/>
        <v>0</v>
      </c>
      <c r="AO56" s="85">
        <f t="shared" si="17"/>
        <v>0</v>
      </c>
      <c r="AP56" s="85">
        <f t="shared" si="17"/>
        <v>0</v>
      </c>
      <c r="AQ56" s="85">
        <f t="shared" si="17"/>
        <v>0</v>
      </c>
      <c r="AR56" s="85">
        <f t="shared" si="17"/>
        <v>0</v>
      </c>
      <c r="AS56" s="85">
        <f t="shared" si="17"/>
        <v>0</v>
      </c>
      <c r="AT56" s="85">
        <f t="shared" si="17"/>
        <v>0</v>
      </c>
      <c r="AU56" s="85">
        <f t="shared" si="17"/>
        <v>0</v>
      </c>
      <c r="AV56" s="85">
        <f t="shared" si="17"/>
        <v>0</v>
      </c>
    </row>
    <row r="57" ht="14.35" customHeight="1" spans="1:48">
      <c r="A57" s="81" t="s">
        <v>82</v>
      </c>
      <c r="B57" s="91"/>
      <c r="C57" s="92"/>
      <c r="D57" s="85"/>
      <c r="E57" s="85"/>
      <c r="F57" s="85">
        <f t="shared" ref="F57:AV57" si="18">F13-F15-F16-F17</f>
        <v>566</v>
      </c>
      <c r="G57" s="85"/>
      <c r="H57" s="90"/>
      <c r="I57" s="137"/>
      <c r="J57" s="85">
        <f t="shared" si="18"/>
        <v>53</v>
      </c>
      <c r="K57" s="85">
        <f t="shared" si="18"/>
        <v>18</v>
      </c>
      <c r="L57" s="85">
        <f t="shared" si="18"/>
        <v>24</v>
      </c>
      <c r="M57" s="85">
        <f t="shared" si="18"/>
        <v>40</v>
      </c>
      <c r="N57" s="85">
        <f t="shared" si="18"/>
        <v>16</v>
      </c>
      <c r="O57" s="85">
        <f t="shared" si="18"/>
        <v>27</v>
      </c>
      <c r="P57" s="85">
        <f t="shared" si="18"/>
        <v>30</v>
      </c>
      <c r="Q57" s="85">
        <f t="shared" si="18"/>
        <v>47</v>
      </c>
      <c r="R57" s="85">
        <f t="shared" si="18"/>
        <v>7</v>
      </c>
      <c r="S57" s="85">
        <f t="shared" si="18"/>
        <v>0</v>
      </c>
      <c r="T57" s="85">
        <f t="shared" si="18"/>
        <v>8</v>
      </c>
      <c r="U57" s="85">
        <f t="shared" si="18"/>
        <v>20</v>
      </c>
      <c r="V57" s="85">
        <f t="shared" si="18"/>
        <v>16</v>
      </c>
      <c r="W57" s="85">
        <f t="shared" si="18"/>
        <v>18</v>
      </c>
      <c r="X57" s="85">
        <f t="shared" si="18"/>
        <v>17</v>
      </c>
      <c r="Y57" s="85">
        <f t="shared" si="18"/>
        <v>12</v>
      </c>
      <c r="Z57" s="85">
        <f t="shared" si="18"/>
        <v>23</v>
      </c>
      <c r="AA57" s="85">
        <f t="shared" si="18"/>
        <v>5</v>
      </c>
      <c r="AB57" s="85">
        <f t="shared" si="18"/>
        <v>24</v>
      </c>
      <c r="AC57" s="85">
        <f t="shared" si="18"/>
        <v>53</v>
      </c>
      <c r="AD57" s="85">
        <f t="shared" si="18"/>
        <v>68</v>
      </c>
      <c r="AE57" s="85">
        <f t="shared" si="18"/>
        <v>11</v>
      </c>
      <c r="AF57" s="85">
        <f t="shared" si="18"/>
        <v>13</v>
      </c>
      <c r="AG57" s="85">
        <f t="shared" si="18"/>
        <v>16</v>
      </c>
      <c r="AH57" s="85">
        <f t="shared" si="18"/>
        <v>0</v>
      </c>
      <c r="AI57" s="85">
        <f t="shared" si="18"/>
        <v>0</v>
      </c>
      <c r="AJ57" s="85">
        <f t="shared" si="18"/>
        <v>0</v>
      </c>
      <c r="AK57" s="85">
        <f t="shared" si="18"/>
        <v>0</v>
      </c>
      <c r="AL57" s="85">
        <f t="shared" si="18"/>
        <v>0</v>
      </c>
      <c r="AM57" s="85">
        <f t="shared" si="18"/>
        <v>0</v>
      </c>
      <c r="AN57" s="85">
        <f t="shared" si="18"/>
        <v>0</v>
      </c>
      <c r="AO57" s="85">
        <f t="shared" si="18"/>
        <v>0</v>
      </c>
      <c r="AP57" s="85">
        <f t="shared" si="18"/>
        <v>0</v>
      </c>
      <c r="AQ57" s="85">
        <f t="shared" si="18"/>
        <v>0</v>
      </c>
      <c r="AR57" s="85">
        <f t="shared" si="18"/>
        <v>0</v>
      </c>
      <c r="AS57" s="85">
        <f t="shared" si="18"/>
        <v>0</v>
      </c>
      <c r="AT57" s="85">
        <f t="shared" si="18"/>
        <v>0</v>
      </c>
      <c r="AU57" s="85">
        <f t="shared" si="18"/>
        <v>0</v>
      </c>
      <c r="AV57" s="85">
        <f t="shared" si="18"/>
        <v>0</v>
      </c>
    </row>
    <row r="58" ht="14.35" customHeight="1" spans="1:51">
      <c r="A58" s="94" t="s">
        <v>83</v>
      </c>
      <c r="B58" s="95" t="s">
        <v>84</v>
      </c>
      <c r="C58" s="96"/>
      <c r="D58" s="98"/>
      <c r="E58" s="98"/>
      <c r="F58" s="98">
        <f t="shared" ref="F58:AV58" si="19">F14-F15-F16-F17</f>
        <v>82</v>
      </c>
      <c r="G58" s="98"/>
      <c r="H58" s="90"/>
      <c r="I58" s="137"/>
      <c r="J58" s="98">
        <f t="shared" si="19"/>
        <v>22</v>
      </c>
      <c r="K58" s="98">
        <f t="shared" si="19"/>
        <v>0</v>
      </c>
      <c r="L58" s="98">
        <f t="shared" si="19"/>
        <v>0</v>
      </c>
      <c r="M58" s="98">
        <f t="shared" si="19"/>
        <v>0</v>
      </c>
      <c r="N58" s="98">
        <f t="shared" si="19"/>
        <v>0</v>
      </c>
      <c r="O58" s="98">
        <f t="shared" si="19"/>
        <v>3</v>
      </c>
      <c r="P58" s="98">
        <f t="shared" si="19"/>
        <v>16</v>
      </c>
      <c r="Q58" s="98">
        <f t="shared" si="19"/>
        <v>0</v>
      </c>
      <c r="R58" s="98">
        <f t="shared" si="19"/>
        <v>0</v>
      </c>
      <c r="S58" s="98">
        <f t="shared" si="19"/>
        <v>0</v>
      </c>
      <c r="T58" s="98">
        <f t="shared" si="19"/>
        <v>0</v>
      </c>
      <c r="U58" s="98">
        <f t="shared" si="19"/>
        <v>0</v>
      </c>
      <c r="V58" s="98">
        <f t="shared" si="19"/>
        <v>16</v>
      </c>
      <c r="W58" s="98">
        <f t="shared" si="19"/>
        <v>14</v>
      </c>
      <c r="X58" s="98">
        <f t="shared" si="19"/>
        <v>0</v>
      </c>
      <c r="Y58" s="98">
        <f t="shared" si="19"/>
        <v>2</v>
      </c>
      <c r="Z58" s="98">
        <f t="shared" si="19"/>
        <v>9</v>
      </c>
      <c r="AA58" s="98">
        <f t="shared" si="19"/>
        <v>0</v>
      </c>
      <c r="AB58" s="98">
        <f t="shared" si="19"/>
        <v>0</v>
      </c>
      <c r="AC58" s="98">
        <f t="shared" si="19"/>
        <v>0</v>
      </c>
      <c r="AD58" s="98">
        <f t="shared" si="19"/>
        <v>0</v>
      </c>
      <c r="AE58" s="98">
        <f t="shared" si="19"/>
        <v>0</v>
      </c>
      <c r="AF58" s="98">
        <f t="shared" si="19"/>
        <v>0</v>
      </c>
      <c r="AG58" s="98">
        <f t="shared" si="19"/>
        <v>0</v>
      </c>
      <c r="AH58" s="98">
        <f t="shared" si="19"/>
        <v>0</v>
      </c>
      <c r="AI58" s="98">
        <f t="shared" si="19"/>
        <v>0</v>
      </c>
      <c r="AJ58" s="98">
        <f t="shared" si="19"/>
        <v>0</v>
      </c>
      <c r="AK58" s="98">
        <f t="shared" si="19"/>
        <v>0</v>
      </c>
      <c r="AL58" s="98">
        <f t="shared" si="19"/>
        <v>0</v>
      </c>
      <c r="AM58" s="98">
        <f t="shared" si="19"/>
        <v>0</v>
      </c>
      <c r="AN58" s="98">
        <f t="shared" si="19"/>
        <v>0</v>
      </c>
      <c r="AO58" s="98">
        <f t="shared" si="19"/>
        <v>0</v>
      </c>
      <c r="AP58" s="98">
        <f t="shared" si="19"/>
        <v>0</v>
      </c>
      <c r="AQ58" s="98">
        <f t="shared" si="19"/>
        <v>0</v>
      </c>
      <c r="AR58" s="98">
        <f t="shared" si="19"/>
        <v>0</v>
      </c>
      <c r="AS58" s="98">
        <f t="shared" si="19"/>
        <v>0</v>
      </c>
      <c r="AT58" s="98">
        <f t="shared" si="19"/>
        <v>0</v>
      </c>
      <c r="AU58" s="98">
        <f t="shared" si="19"/>
        <v>0</v>
      </c>
      <c r="AV58" s="98">
        <f t="shared" si="19"/>
        <v>0</v>
      </c>
      <c r="AY58" s="163"/>
    </row>
    <row r="59" ht="14.35" customHeight="1" spans="1:51">
      <c r="A59" s="94" t="s">
        <v>85</v>
      </c>
      <c r="B59" s="99"/>
      <c r="C59" s="100"/>
      <c r="D59" s="98"/>
      <c r="E59" s="98"/>
      <c r="F59" s="98">
        <f t="shared" ref="F59:AV59" si="20">F10-F12-F13-F18</f>
        <v>0</v>
      </c>
      <c r="G59" s="98"/>
      <c r="H59" s="90"/>
      <c r="I59" s="137"/>
      <c r="J59" s="98">
        <f t="shared" si="20"/>
        <v>0</v>
      </c>
      <c r="K59" s="98">
        <f t="shared" si="20"/>
        <v>0</v>
      </c>
      <c r="L59" s="98">
        <f t="shared" si="20"/>
        <v>0</v>
      </c>
      <c r="M59" s="98">
        <f t="shared" si="20"/>
        <v>0</v>
      </c>
      <c r="N59" s="98">
        <f t="shared" si="20"/>
        <v>0</v>
      </c>
      <c r="O59" s="98">
        <f t="shared" si="20"/>
        <v>0</v>
      </c>
      <c r="P59" s="98">
        <f t="shared" si="20"/>
        <v>0</v>
      </c>
      <c r="Q59" s="98">
        <f t="shared" si="20"/>
        <v>0</v>
      </c>
      <c r="R59" s="98">
        <f t="shared" si="20"/>
        <v>0</v>
      </c>
      <c r="S59" s="98">
        <f t="shared" si="20"/>
        <v>0</v>
      </c>
      <c r="T59" s="98">
        <f t="shared" si="20"/>
        <v>0</v>
      </c>
      <c r="U59" s="98">
        <f t="shared" si="20"/>
        <v>0</v>
      </c>
      <c r="V59" s="98">
        <f t="shared" si="20"/>
        <v>0</v>
      </c>
      <c r="W59" s="98">
        <f t="shared" si="20"/>
        <v>0</v>
      </c>
      <c r="X59" s="98">
        <f t="shared" si="20"/>
        <v>0</v>
      </c>
      <c r="Y59" s="98">
        <f t="shared" si="20"/>
        <v>0</v>
      </c>
      <c r="Z59" s="98">
        <f t="shared" si="20"/>
        <v>0</v>
      </c>
      <c r="AA59" s="98">
        <f t="shared" si="20"/>
        <v>0</v>
      </c>
      <c r="AB59" s="98">
        <f t="shared" si="20"/>
        <v>0</v>
      </c>
      <c r="AC59" s="98">
        <f t="shared" si="20"/>
        <v>0</v>
      </c>
      <c r="AD59" s="98">
        <f t="shared" si="20"/>
        <v>0</v>
      </c>
      <c r="AE59" s="98">
        <f t="shared" si="20"/>
        <v>0</v>
      </c>
      <c r="AF59" s="98">
        <f t="shared" si="20"/>
        <v>0</v>
      </c>
      <c r="AG59" s="98">
        <f t="shared" si="20"/>
        <v>0</v>
      </c>
      <c r="AH59" s="98">
        <f t="shared" si="20"/>
        <v>0</v>
      </c>
      <c r="AI59" s="98">
        <f t="shared" si="20"/>
        <v>0</v>
      </c>
      <c r="AJ59" s="98">
        <f t="shared" si="20"/>
        <v>0</v>
      </c>
      <c r="AK59" s="98">
        <f t="shared" si="20"/>
        <v>0</v>
      </c>
      <c r="AL59" s="98">
        <f t="shared" si="20"/>
        <v>0</v>
      </c>
      <c r="AM59" s="98">
        <f t="shared" si="20"/>
        <v>0</v>
      </c>
      <c r="AN59" s="98">
        <f t="shared" si="20"/>
        <v>0</v>
      </c>
      <c r="AO59" s="98">
        <f t="shared" si="20"/>
        <v>0</v>
      </c>
      <c r="AP59" s="98">
        <f t="shared" si="20"/>
        <v>0</v>
      </c>
      <c r="AQ59" s="98">
        <f t="shared" si="20"/>
        <v>0</v>
      </c>
      <c r="AR59" s="98">
        <f t="shared" si="20"/>
        <v>0</v>
      </c>
      <c r="AS59" s="98">
        <f t="shared" si="20"/>
        <v>0</v>
      </c>
      <c r="AT59" s="98">
        <f t="shared" si="20"/>
        <v>0</v>
      </c>
      <c r="AU59" s="98">
        <f t="shared" si="20"/>
        <v>0</v>
      </c>
      <c r="AV59" s="98">
        <f t="shared" si="20"/>
        <v>0</v>
      </c>
      <c r="AY59" s="163"/>
    </row>
    <row r="60" ht="14.35" customHeight="1" spans="1:51">
      <c r="A60" s="94" t="s">
        <v>86</v>
      </c>
      <c r="B60" s="99"/>
      <c r="C60" s="100"/>
      <c r="D60" s="98"/>
      <c r="E60" s="98"/>
      <c r="F60" s="98">
        <f>F27-F12-F13</f>
        <v>245</v>
      </c>
      <c r="G60" s="98"/>
      <c r="H60" s="90"/>
      <c r="I60" s="137"/>
      <c r="J60" s="98">
        <f t="shared" ref="J60:AV60" si="21">J27-J12-J13</f>
        <v>7</v>
      </c>
      <c r="K60" s="98">
        <f t="shared" si="21"/>
        <v>2</v>
      </c>
      <c r="L60" s="98">
        <f t="shared" si="21"/>
        <v>1</v>
      </c>
      <c r="M60" s="98">
        <f t="shared" si="21"/>
        <v>7</v>
      </c>
      <c r="N60" s="98">
        <f t="shared" si="21"/>
        <v>24</v>
      </c>
      <c r="O60" s="98">
        <f t="shared" si="21"/>
        <v>3</v>
      </c>
      <c r="P60" s="98">
        <f t="shared" si="21"/>
        <v>2</v>
      </c>
      <c r="Q60" s="98">
        <f t="shared" si="21"/>
        <v>0</v>
      </c>
      <c r="R60" s="98">
        <f t="shared" si="21"/>
        <v>0</v>
      </c>
      <c r="S60" s="98">
        <f t="shared" si="21"/>
        <v>0</v>
      </c>
      <c r="T60" s="98">
        <f t="shared" si="21"/>
        <v>0</v>
      </c>
      <c r="U60" s="98">
        <f t="shared" si="21"/>
        <v>11</v>
      </c>
      <c r="V60" s="98">
        <f t="shared" si="21"/>
        <v>6</v>
      </c>
      <c r="W60" s="98">
        <f t="shared" si="21"/>
        <v>96</v>
      </c>
      <c r="X60" s="98">
        <f t="shared" si="21"/>
        <v>15</v>
      </c>
      <c r="Y60" s="98">
        <f t="shared" si="21"/>
        <v>0</v>
      </c>
      <c r="Z60" s="98">
        <f t="shared" si="21"/>
        <v>0</v>
      </c>
      <c r="AA60" s="98">
        <f t="shared" si="21"/>
        <v>45</v>
      </c>
      <c r="AB60" s="98">
        <f t="shared" si="21"/>
        <v>0</v>
      </c>
      <c r="AC60" s="98">
        <f t="shared" si="21"/>
        <v>16</v>
      </c>
      <c r="AD60" s="98">
        <f t="shared" si="21"/>
        <v>2</v>
      </c>
      <c r="AE60" s="98">
        <f t="shared" si="21"/>
        <v>6</v>
      </c>
      <c r="AF60" s="98">
        <f t="shared" si="21"/>
        <v>0</v>
      </c>
      <c r="AG60" s="98">
        <f t="shared" si="21"/>
        <v>2</v>
      </c>
      <c r="AH60" s="98">
        <f t="shared" si="21"/>
        <v>0</v>
      </c>
      <c r="AI60" s="98">
        <f t="shared" si="21"/>
        <v>0</v>
      </c>
      <c r="AJ60" s="98">
        <f t="shared" si="21"/>
        <v>0</v>
      </c>
      <c r="AK60" s="98">
        <f t="shared" si="21"/>
        <v>0</v>
      </c>
      <c r="AL60" s="98">
        <f t="shared" si="21"/>
        <v>0</v>
      </c>
      <c r="AM60" s="98">
        <f t="shared" si="21"/>
        <v>0</v>
      </c>
      <c r="AN60" s="98">
        <f t="shared" si="21"/>
        <v>0</v>
      </c>
      <c r="AO60" s="98">
        <f t="shared" si="21"/>
        <v>0</v>
      </c>
      <c r="AP60" s="98">
        <f t="shared" si="21"/>
        <v>0</v>
      </c>
      <c r="AQ60" s="98">
        <f t="shared" si="21"/>
        <v>0</v>
      </c>
      <c r="AR60" s="98">
        <f t="shared" si="21"/>
        <v>0</v>
      </c>
      <c r="AS60" s="98">
        <f t="shared" si="21"/>
        <v>0</v>
      </c>
      <c r="AT60" s="98">
        <f t="shared" si="21"/>
        <v>0</v>
      </c>
      <c r="AU60" s="98">
        <f t="shared" si="21"/>
        <v>0</v>
      </c>
      <c r="AV60" s="98">
        <f t="shared" si="21"/>
        <v>0</v>
      </c>
      <c r="AY60" s="163"/>
    </row>
    <row r="61" ht="14.35" customHeight="1" spans="1:51">
      <c r="A61" s="94" t="s">
        <v>87</v>
      </c>
      <c r="B61" s="99"/>
      <c r="C61" s="100"/>
      <c r="D61" s="98"/>
      <c r="E61" s="98"/>
      <c r="F61" s="98">
        <f>F37-F38-F39</f>
        <v>265</v>
      </c>
      <c r="G61" s="98"/>
      <c r="H61" s="90"/>
      <c r="I61" s="137"/>
      <c r="J61" s="98">
        <f>J37-J38-J39</f>
        <v>14</v>
      </c>
      <c r="K61" s="98">
        <f t="shared" ref="K61:AD61" si="22">K37-K38-K39</f>
        <v>8</v>
      </c>
      <c r="L61" s="98">
        <f t="shared" si="22"/>
        <v>14</v>
      </c>
      <c r="M61" s="98">
        <f t="shared" si="22"/>
        <v>10</v>
      </c>
      <c r="N61" s="98">
        <f t="shared" si="22"/>
        <v>0</v>
      </c>
      <c r="O61" s="98">
        <f t="shared" si="22"/>
        <v>10</v>
      </c>
      <c r="P61" s="98">
        <f t="shared" si="22"/>
        <v>26</v>
      </c>
      <c r="Q61" s="98">
        <f t="shared" si="22"/>
        <v>25</v>
      </c>
      <c r="R61" s="98">
        <f t="shared" si="22"/>
        <v>42</v>
      </c>
      <c r="S61" s="98">
        <f t="shared" si="22"/>
        <v>3</v>
      </c>
      <c r="T61" s="98">
        <f t="shared" si="22"/>
        <v>28</v>
      </c>
      <c r="U61" s="98">
        <f t="shared" si="22"/>
        <v>0</v>
      </c>
      <c r="V61" s="98">
        <f t="shared" si="22"/>
        <v>58</v>
      </c>
      <c r="W61" s="98">
        <f t="shared" si="22"/>
        <v>0</v>
      </c>
      <c r="X61" s="98">
        <f t="shared" si="22"/>
        <v>4</v>
      </c>
      <c r="Y61" s="98">
        <f t="shared" si="22"/>
        <v>5</v>
      </c>
      <c r="Z61" s="98">
        <f t="shared" si="22"/>
        <v>2</v>
      </c>
      <c r="AA61" s="98">
        <f t="shared" si="22"/>
        <v>1</v>
      </c>
      <c r="AB61" s="98">
        <f t="shared" si="22"/>
        <v>6</v>
      </c>
      <c r="AC61" s="98">
        <f t="shared" si="22"/>
        <v>14</v>
      </c>
      <c r="AD61" s="98">
        <f t="shared" si="22"/>
        <v>0</v>
      </c>
      <c r="AE61" s="98"/>
      <c r="AF61" s="98"/>
      <c r="AG61" s="98"/>
      <c r="AH61" s="98"/>
      <c r="AI61" s="98"/>
      <c r="AJ61" s="98"/>
      <c r="AK61" s="98"/>
      <c r="AL61" s="98"/>
      <c r="AM61" s="98"/>
      <c r="AN61" s="98"/>
      <c r="AO61" s="98"/>
      <c r="AP61" s="98"/>
      <c r="AQ61" s="98"/>
      <c r="AR61" s="98"/>
      <c r="AS61" s="98"/>
      <c r="AT61" s="98"/>
      <c r="AU61" s="98"/>
      <c r="AV61" s="98"/>
      <c r="AY61" s="163"/>
    </row>
    <row r="62" ht="14.35" customHeight="1" spans="1:51">
      <c r="A62" s="94" t="s">
        <v>88</v>
      </c>
      <c r="B62" s="99"/>
      <c r="C62" s="100"/>
      <c r="D62" s="98"/>
      <c r="E62" s="98"/>
      <c r="F62" s="98">
        <f>F41-F46</f>
        <v>211</v>
      </c>
      <c r="G62" s="98"/>
      <c r="H62" s="90"/>
      <c r="I62" s="137"/>
      <c r="J62" s="98">
        <f>J41-J46</f>
        <v>20</v>
      </c>
      <c r="K62" s="98">
        <f>K41-K46</f>
        <v>17</v>
      </c>
      <c r="L62" s="98">
        <f>L41-L46</f>
        <v>4</v>
      </c>
      <c r="M62" s="98">
        <f>M41-M46</f>
        <v>0</v>
      </c>
      <c r="N62" s="98">
        <f>N41-N46</f>
        <v>0</v>
      </c>
      <c r="O62" s="98">
        <f t="shared" ref="O62:AD62" si="23">O41-O46</f>
        <v>0</v>
      </c>
      <c r="P62" s="98">
        <f t="shared" si="23"/>
        <v>6</v>
      </c>
      <c r="Q62" s="98">
        <f t="shared" si="23"/>
        <v>1</v>
      </c>
      <c r="R62" s="98">
        <f t="shared" si="23"/>
        <v>0</v>
      </c>
      <c r="S62" s="98">
        <f t="shared" si="23"/>
        <v>12</v>
      </c>
      <c r="T62" s="98">
        <f t="shared" si="23"/>
        <v>11</v>
      </c>
      <c r="U62" s="98">
        <f t="shared" si="23"/>
        <v>27</v>
      </c>
      <c r="V62" s="98">
        <f t="shared" si="23"/>
        <v>19</v>
      </c>
      <c r="W62" s="98">
        <f t="shared" si="23"/>
        <v>21</v>
      </c>
      <c r="X62" s="98">
        <f t="shared" si="23"/>
        <v>0</v>
      </c>
      <c r="Y62" s="98">
        <f t="shared" si="23"/>
        <v>8</v>
      </c>
      <c r="Z62" s="98">
        <f t="shared" si="23"/>
        <v>3</v>
      </c>
      <c r="AA62" s="98">
        <f t="shared" si="23"/>
        <v>21</v>
      </c>
      <c r="AB62" s="98">
        <f t="shared" si="23"/>
        <v>0</v>
      </c>
      <c r="AC62" s="98">
        <f t="shared" si="23"/>
        <v>0</v>
      </c>
      <c r="AD62" s="98">
        <f t="shared" si="23"/>
        <v>0</v>
      </c>
      <c r="AE62" s="98"/>
      <c r="AF62" s="98"/>
      <c r="AG62" s="98"/>
      <c r="AH62" s="98"/>
      <c r="AI62" s="98"/>
      <c r="AJ62" s="98"/>
      <c r="AK62" s="98"/>
      <c r="AL62" s="98"/>
      <c r="AM62" s="98"/>
      <c r="AN62" s="98"/>
      <c r="AO62" s="98"/>
      <c r="AP62" s="98"/>
      <c r="AQ62" s="98"/>
      <c r="AR62" s="98"/>
      <c r="AS62" s="98"/>
      <c r="AT62" s="98"/>
      <c r="AU62" s="98"/>
      <c r="AV62" s="98"/>
      <c r="AY62" s="163"/>
    </row>
    <row r="63" ht="14.35" customHeight="1" spans="1:51">
      <c r="A63" s="94" t="s">
        <v>89</v>
      </c>
      <c r="B63" s="102"/>
      <c r="C63" s="103"/>
      <c r="D63" s="98"/>
      <c r="E63" s="98"/>
      <c r="F63" s="98">
        <f t="shared" ref="F63:AV63" si="24">F21-F22-F23-F24-F25-F26</f>
        <v>1247</v>
      </c>
      <c r="G63" s="98"/>
      <c r="H63" s="90"/>
      <c r="I63" s="137"/>
      <c r="J63" s="98">
        <f t="shared" si="24"/>
        <v>68</v>
      </c>
      <c r="K63" s="98">
        <f t="shared" si="24"/>
        <v>76</v>
      </c>
      <c r="L63" s="98">
        <f t="shared" si="24"/>
        <v>87</v>
      </c>
      <c r="M63" s="98">
        <f t="shared" si="24"/>
        <v>5</v>
      </c>
      <c r="N63" s="98">
        <f t="shared" si="24"/>
        <v>52</v>
      </c>
      <c r="O63" s="98">
        <f t="shared" si="24"/>
        <v>22</v>
      </c>
      <c r="P63" s="98">
        <f t="shared" si="24"/>
        <v>50</v>
      </c>
      <c r="Q63" s="98">
        <f t="shared" si="24"/>
        <v>42</v>
      </c>
      <c r="R63" s="98">
        <f t="shared" si="24"/>
        <v>73</v>
      </c>
      <c r="S63" s="98">
        <f t="shared" si="24"/>
        <v>81</v>
      </c>
      <c r="T63" s="98">
        <f t="shared" si="24"/>
        <v>57</v>
      </c>
      <c r="U63" s="98">
        <f t="shared" si="24"/>
        <v>130</v>
      </c>
      <c r="V63" s="98">
        <f t="shared" si="24"/>
        <v>60</v>
      </c>
      <c r="W63" s="98">
        <f t="shared" si="24"/>
        <v>0</v>
      </c>
      <c r="X63" s="98">
        <f t="shared" si="24"/>
        <v>10</v>
      </c>
      <c r="Y63" s="98">
        <f t="shared" si="24"/>
        <v>0</v>
      </c>
      <c r="Z63" s="98">
        <f t="shared" si="24"/>
        <v>110</v>
      </c>
      <c r="AA63" s="98">
        <f t="shared" si="24"/>
        <v>56</v>
      </c>
      <c r="AB63" s="98">
        <f t="shared" si="24"/>
        <v>60</v>
      </c>
      <c r="AC63" s="98">
        <f t="shared" si="24"/>
        <v>22</v>
      </c>
      <c r="AD63" s="98">
        <f t="shared" si="24"/>
        <v>132</v>
      </c>
      <c r="AE63" s="98">
        <f t="shared" si="24"/>
        <v>7</v>
      </c>
      <c r="AF63" s="98">
        <f t="shared" si="24"/>
        <v>27</v>
      </c>
      <c r="AG63" s="98">
        <f t="shared" si="24"/>
        <v>20</v>
      </c>
      <c r="AH63" s="98">
        <f t="shared" si="24"/>
        <v>0</v>
      </c>
      <c r="AI63" s="98">
        <f t="shared" si="24"/>
        <v>0</v>
      </c>
      <c r="AJ63" s="98">
        <f t="shared" si="24"/>
        <v>0</v>
      </c>
      <c r="AK63" s="98">
        <f t="shared" si="24"/>
        <v>0</v>
      </c>
      <c r="AL63" s="98">
        <f t="shared" si="24"/>
        <v>0</v>
      </c>
      <c r="AM63" s="98">
        <f t="shared" si="24"/>
        <v>0</v>
      </c>
      <c r="AN63" s="98">
        <f t="shared" si="24"/>
        <v>0</v>
      </c>
      <c r="AO63" s="98">
        <f t="shared" si="24"/>
        <v>0</v>
      </c>
      <c r="AP63" s="98">
        <f t="shared" si="24"/>
        <v>0</v>
      </c>
      <c r="AQ63" s="98">
        <f t="shared" si="24"/>
        <v>0</v>
      </c>
      <c r="AR63" s="98">
        <f t="shared" si="24"/>
        <v>0</v>
      </c>
      <c r="AS63" s="98">
        <f t="shared" si="24"/>
        <v>0</v>
      </c>
      <c r="AT63" s="98">
        <f t="shared" si="24"/>
        <v>0</v>
      </c>
      <c r="AU63" s="98">
        <f t="shared" si="24"/>
        <v>0</v>
      </c>
      <c r="AV63" s="98">
        <f t="shared" si="24"/>
        <v>0</v>
      </c>
      <c r="AY63" s="163"/>
    </row>
    <row r="64" ht="14.35" customHeight="1" spans="1:51">
      <c r="A64" s="81" t="s">
        <v>90</v>
      </c>
      <c r="B64" s="105" t="s">
        <v>91</v>
      </c>
      <c r="C64" s="106"/>
      <c r="D64" s="85"/>
      <c r="E64" s="85"/>
      <c r="F64" s="85">
        <f t="shared" ref="F64:AV64" si="25">F10-F12-F13-F18-F19</f>
        <v>0</v>
      </c>
      <c r="G64" s="85">
        <f t="shared" si="25"/>
        <v>0</v>
      </c>
      <c r="H64" s="90"/>
      <c r="I64" s="137"/>
      <c r="J64" s="85">
        <f t="shared" si="25"/>
        <v>0</v>
      </c>
      <c r="K64" s="85">
        <f t="shared" si="25"/>
        <v>0</v>
      </c>
      <c r="L64" s="85">
        <f t="shared" si="25"/>
        <v>0</v>
      </c>
      <c r="M64" s="85">
        <f t="shared" si="25"/>
        <v>0</v>
      </c>
      <c r="N64" s="85">
        <f t="shared" si="25"/>
        <v>0</v>
      </c>
      <c r="O64" s="85">
        <f t="shared" si="25"/>
        <v>0</v>
      </c>
      <c r="P64" s="85">
        <f t="shared" si="25"/>
        <v>0</v>
      </c>
      <c r="Q64" s="85">
        <f t="shared" si="25"/>
        <v>0</v>
      </c>
      <c r="R64" s="85">
        <f t="shared" si="25"/>
        <v>0</v>
      </c>
      <c r="S64" s="85">
        <f t="shared" si="25"/>
        <v>0</v>
      </c>
      <c r="T64" s="85">
        <f t="shared" si="25"/>
        <v>0</v>
      </c>
      <c r="U64" s="85">
        <f t="shared" si="25"/>
        <v>0</v>
      </c>
      <c r="V64" s="85">
        <f t="shared" si="25"/>
        <v>0</v>
      </c>
      <c r="W64" s="85">
        <f t="shared" si="25"/>
        <v>0</v>
      </c>
      <c r="X64" s="85">
        <f t="shared" si="25"/>
        <v>0</v>
      </c>
      <c r="Y64" s="85">
        <f t="shared" si="25"/>
        <v>0</v>
      </c>
      <c r="Z64" s="85">
        <f t="shared" si="25"/>
        <v>0</v>
      </c>
      <c r="AA64" s="85">
        <f t="shared" si="25"/>
        <v>0</v>
      </c>
      <c r="AB64" s="85">
        <f t="shared" si="25"/>
        <v>0</v>
      </c>
      <c r="AC64" s="85">
        <f t="shared" si="25"/>
        <v>0</v>
      </c>
      <c r="AD64" s="85">
        <f t="shared" si="25"/>
        <v>0</v>
      </c>
      <c r="AE64" s="85">
        <f t="shared" si="25"/>
        <v>0</v>
      </c>
      <c r="AF64" s="85">
        <f t="shared" si="25"/>
        <v>0</v>
      </c>
      <c r="AG64" s="85">
        <f t="shared" si="25"/>
        <v>0</v>
      </c>
      <c r="AH64" s="85">
        <f t="shared" si="25"/>
        <v>0</v>
      </c>
      <c r="AI64" s="85">
        <f t="shared" si="25"/>
        <v>0</v>
      </c>
      <c r="AJ64" s="85">
        <f t="shared" si="25"/>
        <v>0</v>
      </c>
      <c r="AK64" s="85">
        <f t="shared" si="25"/>
        <v>0</v>
      </c>
      <c r="AL64" s="85">
        <f t="shared" si="25"/>
        <v>0</v>
      </c>
      <c r="AM64" s="85">
        <f t="shared" si="25"/>
        <v>0</v>
      </c>
      <c r="AN64" s="85">
        <f t="shared" si="25"/>
        <v>0</v>
      </c>
      <c r="AO64" s="85">
        <f t="shared" si="25"/>
        <v>0</v>
      </c>
      <c r="AP64" s="85">
        <f t="shared" si="25"/>
        <v>0</v>
      </c>
      <c r="AQ64" s="85">
        <f t="shared" si="25"/>
        <v>0</v>
      </c>
      <c r="AR64" s="85">
        <f t="shared" si="25"/>
        <v>0</v>
      </c>
      <c r="AS64" s="85">
        <f t="shared" si="25"/>
        <v>0</v>
      </c>
      <c r="AT64" s="85">
        <f t="shared" si="25"/>
        <v>0</v>
      </c>
      <c r="AU64" s="85">
        <f t="shared" si="25"/>
        <v>0</v>
      </c>
      <c r="AV64" s="85">
        <f t="shared" si="25"/>
        <v>0</v>
      </c>
      <c r="AY64" s="163"/>
    </row>
    <row r="65" ht="14.35" customHeight="1" spans="1:51">
      <c r="A65" s="81" t="s">
        <v>92</v>
      </c>
      <c r="B65" s="164"/>
      <c r="C65" s="165"/>
      <c r="D65" s="85"/>
      <c r="E65" s="85"/>
      <c r="F65" s="85">
        <f>F10-F21-F27-F28-F29-F19</f>
        <v>0</v>
      </c>
      <c r="G65" s="85">
        <f t="shared" ref="G65:AV65" si="26">G10-G21-G27-G28-G29-G19</f>
        <v>0</v>
      </c>
      <c r="H65" s="90"/>
      <c r="I65" s="137"/>
      <c r="J65" s="85">
        <f t="shared" si="26"/>
        <v>0</v>
      </c>
      <c r="K65" s="85">
        <f t="shared" si="26"/>
        <v>0</v>
      </c>
      <c r="L65" s="85">
        <f t="shared" si="26"/>
        <v>0</v>
      </c>
      <c r="M65" s="85">
        <f t="shared" si="26"/>
        <v>0</v>
      </c>
      <c r="N65" s="85">
        <f t="shared" si="26"/>
        <v>0</v>
      </c>
      <c r="O65" s="85">
        <f t="shared" si="26"/>
        <v>0</v>
      </c>
      <c r="P65" s="85">
        <f t="shared" si="26"/>
        <v>0</v>
      </c>
      <c r="Q65" s="85">
        <f t="shared" si="26"/>
        <v>0</v>
      </c>
      <c r="R65" s="85">
        <f t="shared" si="26"/>
        <v>0</v>
      </c>
      <c r="S65" s="85">
        <f t="shared" si="26"/>
        <v>0</v>
      </c>
      <c r="T65" s="85">
        <f t="shared" si="26"/>
        <v>0</v>
      </c>
      <c r="U65" s="85">
        <f t="shared" si="26"/>
        <v>0</v>
      </c>
      <c r="V65" s="85">
        <f t="shared" si="26"/>
        <v>0</v>
      </c>
      <c r="W65" s="85">
        <f t="shared" si="26"/>
        <v>0</v>
      </c>
      <c r="X65" s="85">
        <f t="shared" si="26"/>
        <v>0</v>
      </c>
      <c r="Y65" s="85">
        <f t="shared" si="26"/>
        <v>0</v>
      </c>
      <c r="Z65" s="85">
        <f t="shared" si="26"/>
        <v>0</v>
      </c>
      <c r="AA65" s="85">
        <f t="shared" si="26"/>
        <v>0</v>
      </c>
      <c r="AB65" s="85">
        <f t="shared" si="26"/>
        <v>0</v>
      </c>
      <c r="AC65" s="85">
        <f t="shared" si="26"/>
        <v>0</v>
      </c>
      <c r="AD65" s="85">
        <f t="shared" si="26"/>
        <v>0</v>
      </c>
      <c r="AE65" s="85">
        <f t="shared" si="26"/>
        <v>0</v>
      </c>
      <c r="AF65" s="85">
        <f t="shared" si="26"/>
        <v>0</v>
      </c>
      <c r="AG65" s="85">
        <f t="shared" si="26"/>
        <v>0</v>
      </c>
      <c r="AH65" s="85">
        <f t="shared" si="26"/>
        <v>0</v>
      </c>
      <c r="AI65" s="85">
        <f t="shared" si="26"/>
        <v>0</v>
      </c>
      <c r="AJ65" s="85">
        <f t="shared" si="26"/>
        <v>0</v>
      </c>
      <c r="AK65" s="85">
        <f t="shared" si="26"/>
        <v>0</v>
      </c>
      <c r="AL65" s="85">
        <f t="shared" si="26"/>
        <v>0</v>
      </c>
      <c r="AM65" s="85">
        <f t="shared" si="26"/>
        <v>0</v>
      </c>
      <c r="AN65" s="85">
        <f t="shared" si="26"/>
        <v>0</v>
      </c>
      <c r="AO65" s="85">
        <f t="shared" si="26"/>
        <v>0</v>
      </c>
      <c r="AP65" s="85">
        <f t="shared" si="26"/>
        <v>0</v>
      </c>
      <c r="AQ65" s="85">
        <f t="shared" si="26"/>
        <v>0</v>
      </c>
      <c r="AR65" s="85">
        <f t="shared" si="26"/>
        <v>0</v>
      </c>
      <c r="AS65" s="85">
        <f t="shared" si="26"/>
        <v>0</v>
      </c>
      <c r="AT65" s="85">
        <f t="shared" si="26"/>
        <v>0</v>
      </c>
      <c r="AU65" s="85">
        <f t="shared" si="26"/>
        <v>0</v>
      </c>
      <c r="AV65" s="85">
        <f t="shared" si="26"/>
        <v>0</v>
      </c>
      <c r="AY65" s="163"/>
    </row>
    <row r="66" ht="14.35" customHeight="1" spans="1:51">
      <c r="A66" s="81" t="s">
        <v>93</v>
      </c>
      <c r="B66" s="164"/>
      <c r="C66" s="165"/>
      <c r="D66" s="85"/>
      <c r="E66" s="85"/>
      <c r="F66" s="85">
        <f t="shared" ref="F66:AV66" si="27">F10-F31-F32-F33-F34</f>
        <v>0</v>
      </c>
      <c r="G66" s="85">
        <f t="shared" si="27"/>
        <v>0</v>
      </c>
      <c r="H66" s="90"/>
      <c r="I66" s="137"/>
      <c r="J66" s="85">
        <f t="shared" si="27"/>
        <v>0</v>
      </c>
      <c r="K66" s="85">
        <f t="shared" si="27"/>
        <v>0</v>
      </c>
      <c r="L66" s="85">
        <f t="shared" si="27"/>
        <v>0</v>
      </c>
      <c r="M66" s="85">
        <f t="shared" si="27"/>
        <v>0</v>
      </c>
      <c r="N66" s="85">
        <f t="shared" si="27"/>
        <v>0</v>
      </c>
      <c r="O66" s="85">
        <f t="shared" si="27"/>
        <v>0</v>
      </c>
      <c r="P66" s="85">
        <f t="shared" si="27"/>
        <v>0</v>
      </c>
      <c r="Q66" s="85">
        <f t="shared" si="27"/>
        <v>0</v>
      </c>
      <c r="R66" s="85">
        <f t="shared" si="27"/>
        <v>0</v>
      </c>
      <c r="S66" s="85">
        <f t="shared" si="27"/>
        <v>0</v>
      </c>
      <c r="T66" s="85">
        <f t="shared" si="27"/>
        <v>0</v>
      </c>
      <c r="U66" s="85">
        <f t="shared" si="27"/>
        <v>0</v>
      </c>
      <c r="V66" s="85">
        <f t="shared" si="27"/>
        <v>0</v>
      </c>
      <c r="W66" s="85">
        <f t="shared" si="27"/>
        <v>0</v>
      </c>
      <c r="X66" s="85">
        <f t="shared" si="27"/>
        <v>0</v>
      </c>
      <c r="Y66" s="85">
        <f t="shared" si="27"/>
        <v>0</v>
      </c>
      <c r="Z66" s="85">
        <f t="shared" si="27"/>
        <v>0</v>
      </c>
      <c r="AA66" s="85">
        <f t="shared" si="27"/>
        <v>0</v>
      </c>
      <c r="AB66" s="85">
        <f t="shared" si="27"/>
        <v>0</v>
      </c>
      <c r="AC66" s="85">
        <f t="shared" si="27"/>
        <v>0</v>
      </c>
      <c r="AD66" s="85">
        <f t="shared" si="27"/>
        <v>0</v>
      </c>
      <c r="AE66" s="85">
        <f t="shared" si="27"/>
        <v>0</v>
      </c>
      <c r="AF66" s="85">
        <f t="shared" si="27"/>
        <v>0</v>
      </c>
      <c r="AG66" s="85">
        <f t="shared" si="27"/>
        <v>0</v>
      </c>
      <c r="AH66" s="85">
        <f t="shared" si="27"/>
        <v>0</v>
      </c>
      <c r="AI66" s="85">
        <f t="shared" si="27"/>
        <v>0</v>
      </c>
      <c r="AJ66" s="85">
        <f t="shared" si="27"/>
        <v>0</v>
      </c>
      <c r="AK66" s="85">
        <f t="shared" si="27"/>
        <v>0</v>
      </c>
      <c r="AL66" s="85">
        <f t="shared" si="27"/>
        <v>0</v>
      </c>
      <c r="AM66" s="85">
        <f t="shared" si="27"/>
        <v>0</v>
      </c>
      <c r="AN66" s="85">
        <f t="shared" si="27"/>
        <v>0</v>
      </c>
      <c r="AO66" s="85">
        <f t="shared" si="27"/>
        <v>0</v>
      </c>
      <c r="AP66" s="85">
        <f t="shared" si="27"/>
        <v>0</v>
      </c>
      <c r="AQ66" s="85">
        <f t="shared" si="27"/>
        <v>0</v>
      </c>
      <c r="AR66" s="85">
        <f t="shared" si="27"/>
        <v>0</v>
      </c>
      <c r="AS66" s="85">
        <f t="shared" si="27"/>
        <v>0</v>
      </c>
      <c r="AT66" s="85">
        <f t="shared" si="27"/>
        <v>0</v>
      </c>
      <c r="AU66" s="85">
        <f t="shared" si="27"/>
        <v>0</v>
      </c>
      <c r="AV66" s="85">
        <f t="shared" si="27"/>
        <v>0</v>
      </c>
      <c r="AY66" s="163"/>
    </row>
    <row r="67" ht="14.35" customHeight="1" spans="1:51">
      <c r="A67" s="81" t="s">
        <v>94</v>
      </c>
      <c r="B67" s="164"/>
      <c r="C67" s="165"/>
      <c r="D67" s="85"/>
      <c r="E67" s="85"/>
      <c r="F67" s="85">
        <f t="shared" ref="F67:AV67" si="28">F10-F36-F37-F40</f>
        <v>0</v>
      </c>
      <c r="G67" s="85">
        <f t="shared" si="28"/>
        <v>0</v>
      </c>
      <c r="H67" s="90"/>
      <c r="I67" s="137"/>
      <c r="J67" s="85">
        <f t="shared" si="28"/>
        <v>0</v>
      </c>
      <c r="K67" s="85">
        <f t="shared" si="28"/>
        <v>0</v>
      </c>
      <c r="L67" s="85">
        <f t="shared" si="28"/>
        <v>0</v>
      </c>
      <c r="M67" s="85">
        <f t="shared" si="28"/>
        <v>0</v>
      </c>
      <c r="N67" s="85">
        <f t="shared" si="28"/>
        <v>0</v>
      </c>
      <c r="O67" s="85">
        <f t="shared" si="28"/>
        <v>0</v>
      </c>
      <c r="P67" s="85">
        <f t="shared" si="28"/>
        <v>0</v>
      </c>
      <c r="Q67" s="85">
        <f t="shared" si="28"/>
        <v>0</v>
      </c>
      <c r="R67" s="85">
        <f t="shared" si="28"/>
        <v>0</v>
      </c>
      <c r="S67" s="85">
        <f t="shared" si="28"/>
        <v>0</v>
      </c>
      <c r="T67" s="85">
        <f t="shared" si="28"/>
        <v>0</v>
      </c>
      <c r="U67" s="85">
        <f t="shared" si="28"/>
        <v>0</v>
      </c>
      <c r="V67" s="85">
        <f t="shared" si="28"/>
        <v>0</v>
      </c>
      <c r="W67" s="85">
        <f t="shared" si="28"/>
        <v>0</v>
      </c>
      <c r="X67" s="85">
        <f t="shared" si="28"/>
        <v>0</v>
      </c>
      <c r="Y67" s="85">
        <f t="shared" si="28"/>
        <v>0</v>
      </c>
      <c r="Z67" s="85">
        <f t="shared" si="28"/>
        <v>0</v>
      </c>
      <c r="AA67" s="85">
        <f t="shared" si="28"/>
        <v>0</v>
      </c>
      <c r="AB67" s="85">
        <f t="shared" si="28"/>
        <v>0</v>
      </c>
      <c r="AC67" s="85">
        <f t="shared" si="28"/>
        <v>0</v>
      </c>
      <c r="AD67" s="85">
        <f t="shared" si="28"/>
        <v>0</v>
      </c>
      <c r="AE67" s="85">
        <f t="shared" si="28"/>
        <v>0</v>
      </c>
      <c r="AF67" s="85">
        <f t="shared" si="28"/>
        <v>0</v>
      </c>
      <c r="AG67" s="85">
        <f t="shared" si="28"/>
        <v>0</v>
      </c>
      <c r="AH67" s="85">
        <f t="shared" si="28"/>
        <v>0</v>
      </c>
      <c r="AI67" s="85">
        <f t="shared" si="28"/>
        <v>0</v>
      </c>
      <c r="AJ67" s="85">
        <f t="shared" si="28"/>
        <v>0</v>
      </c>
      <c r="AK67" s="85">
        <f t="shared" si="28"/>
        <v>0</v>
      </c>
      <c r="AL67" s="85">
        <f t="shared" si="28"/>
        <v>0</v>
      </c>
      <c r="AM67" s="85">
        <f t="shared" si="28"/>
        <v>0</v>
      </c>
      <c r="AN67" s="85">
        <f t="shared" si="28"/>
        <v>0</v>
      </c>
      <c r="AO67" s="85">
        <f t="shared" si="28"/>
        <v>0</v>
      </c>
      <c r="AP67" s="85">
        <f t="shared" si="28"/>
        <v>0</v>
      </c>
      <c r="AQ67" s="85">
        <f t="shared" si="28"/>
        <v>0</v>
      </c>
      <c r="AR67" s="85">
        <f t="shared" si="28"/>
        <v>0</v>
      </c>
      <c r="AS67" s="85">
        <f t="shared" si="28"/>
        <v>0</v>
      </c>
      <c r="AT67" s="85">
        <f t="shared" si="28"/>
        <v>0</v>
      </c>
      <c r="AU67" s="85">
        <f t="shared" si="28"/>
        <v>0</v>
      </c>
      <c r="AV67" s="85">
        <f t="shared" si="28"/>
        <v>0</v>
      </c>
      <c r="AY67" s="163"/>
    </row>
    <row r="68" ht="14.35" customHeight="1" spans="1:51">
      <c r="A68" s="81" t="s">
        <v>95</v>
      </c>
      <c r="B68" s="167"/>
      <c r="C68" s="168"/>
      <c r="D68" s="85"/>
      <c r="E68" s="85"/>
      <c r="F68" s="85">
        <f t="shared" ref="F68:AV68" si="29">F41-F42-F43-F44-F45</f>
        <v>0</v>
      </c>
      <c r="G68" s="85">
        <f t="shared" si="29"/>
        <v>0</v>
      </c>
      <c r="H68" s="170"/>
      <c r="I68" s="172"/>
      <c r="J68" s="85">
        <f t="shared" si="29"/>
        <v>0</v>
      </c>
      <c r="K68" s="85">
        <f t="shared" si="29"/>
        <v>0</v>
      </c>
      <c r="L68" s="85">
        <f t="shared" si="29"/>
        <v>0</v>
      </c>
      <c r="M68" s="85">
        <f t="shared" si="29"/>
        <v>0</v>
      </c>
      <c r="N68" s="85">
        <f t="shared" si="29"/>
        <v>0</v>
      </c>
      <c r="O68" s="85">
        <f t="shared" si="29"/>
        <v>0</v>
      </c>
      <c r="P68" s="85">
        <f t="shared" si="29"/>
        <v>0</v>
      </c>
      <c r="Q68" s="85">
        <f t="shared" si="29"/>
        <v>0</v>
      </c>
      <c r="R68" s="85">
        <f t="shared" si="29"/>
        <v>0</v>
      </c>
      <c r="S68" s="85">
        <f t="shared" si="29"/>
        <v>0</v>
      </c>
      <c r="T68" s="85">
        <f t="shared" si="29"/>
        <v>0</v>
      </c>
      <c r="U68" s="85">
        <f t="shared" si="29"/>
        <v>0</v>
      </c>
      <c r="V68" s="85">
        <f t="shared" si="29"/>
        <v>0</v>
      </c>
      <c r="W68" s="85">
        <f t="shared" si="29"/>
        <v>0</v>
      </c>
      <c r="X68" s="85">
        <f t="shared" si="29"/>
        <v>0</v>
      </c>
      <c r="Y68" s="85">
        <f t="shared" si="29"/>
        <v>0</v>
      </c>
      <c r="Z68" s="85">
        <f t="shared" si="29"/>
        <v>0</v>
      </c>
      <c r="AA68" s="85">
        <f t="shared" si="29"/>
        <v>0</v>
      </c>
      <c r="AB68" s="85">
        <f t="shared" si="29"/>
        <v>0</v>
      </c>
      <c r="AC68" s="85">
        <f t="shared" si="29"/>
        <v>0</v>
      </c>
      <c r="AD68" s="85">
        <f t="shared" si="29"/>
        <v>0</v>
      </c>
      <c r="AE68" s="85">
        <f t="shared" si="29"/>
        <v>0</v>
      </c>
      <c r="AF68" s="85">
        <f t="shared" si="29"/>
        <v>0</v>
      </c>
      <c r="AG68" s="85">
        <f t="shared" si="29"/>
        <v>0</v>
      </c>
      <c r="AH68" s="85">
        <f t="shared" si="29"/>
        <v>0</v>
      </c>
      <c r="AI68" s="85">
        <f t="shared" si="29"/>
        <v>0</v>
      </c>
      <c r="AJ68" s="85">
        <f t="shared" si="29"/>
        <v>0</v>
      </c>
      <c r="AK68" s="85">
        <f t="shared" si="29"/>
        <v>0</v>
      </c>
      <c r="AL68" s="85">
        <f t="shared" si="29"/>
        <v>0</v>
      </c>
      <c r="AM68" s="85">
        <f t="shared" si="29"/>
        <v>0</v>
      </c>
      <c r="AN68" s="85">
        <f t="shared" si="29"/>
        <v>0</v>
      </c>
      <c r="AO68" s="85">
        <f t="shared" si="29"/>
        <v>0</v>
      </c>
      <c r="AP68" s="85">
        <f t="shared" si="29"/>
        <v>0</v>
      </c>
      <c r="AQ68" s="85">
        <f t="shared" si="29"/>
        <v>0</v>
      </c>
      <c r="AR68" s="85">
        <f t="shared" si="29"/>
        <v>0</v>
      </c>
      <c r="AS68" s="85">
        <f t="shared" si="29"/>
        <v>0</v>
      </c>
      <c r="AT68" s="85">
        <f t="shared" si="29"/>
        <v>0</v>
      </c>
      <c r="AU68" s="85">
        <f t="shared" si="29"/>
        <v>0</v>
      </c>
      <c r="AV68" s="85">
        <f t="shared" si="29"/>
        <v>0</v>
      </c>
      <c r="AY68" s="163"/>
    </row>
    <row r="69" spans="1:51">
      <c r="A69" s="171"/>
      <c r="AY69" s="163"/>
    </row>
    <row r="70" spans="1:51">
      <c r="A70" s="171"/>
      <c r="AY70" s="163"/>
    </row>
    <row r="71" spans="1:51">
      <c r="A71" s="171"/>
      <c r="AY71" s="163"/>
    </row>
    <row r="72" spans="1:51">
      <c r="A72" s="171"/>
      <c r="AY72" s="163"/>
    </row>
    <row r="73" spans="1:51">
      <c r="A73" s="171"/>
      <c r="AY73" s="163"/>
    </row>
    <row r="74" spans="1:51">
      <c r="A74" s="171"/>
      <c r="AY74" s="163"/>
    </row>
    <row r="75" spans="1:51">
      <c r="A75" s="171"/>
      <c r="AY75" s="163"/>
    </row>
    <row r="76" spans="1:51">
      <c r="A76" s="171"/>
      <c r="AY76" s="163"/>
    </row>
    <row r="77" spans="1:51">
      <c r="A77" s="171"/>
      <c r="AY77" s="163"/>
    </row>
    <row r="78" spans="1:51">
      <c r="A78" s="171"/>
      <c r="AY78" s="24"/>
    </row>
    <row r="79" spans="1:51">
      <c r="A79" s="171"/>
      <c r="AY79" s="24"/>
    </row>
    <row r="80" spans="1:51">
      <c r="A80" s="171"/>
      <c r="AY80" s="24"/>
    </row>
    <row r="81" spans="1:51">
      <c r="A81" s="171"/>
      <c r="AY81" s="24"/>
    </row>
    <row r="82" spans="1:51">
      <c r="A82" s="171"/>
      <c r="AY82" s="24"/>
    </row>
    <row r="83" spans="1:51">
      <c r="A83" s="171"/>
      <c r="AY83" s="24"/>
    </row>
    <row r="84" spans="1:51">
      <c r="A84" s="171"/>
      <c r="AY84" s="24"/>
    </row>
    <row r="85" spans="1:51">
      <c r="A85" s="171"/>
      <c r="AY85" s="24"/>
    </row>
    <row r="86" spans="1:51">
      <c r="A86" s="171"/>
      <c r="AY86" s="24"/>
    </row>
    <row r="87" spans="1:51">
      <c r="A87" s="171"/>
      <c r="AY87" s="24"/>
    </row>
    <row r="88" spans="1:51">
      <c r="A88" s="171"/>
      <c r="AY88" s="24"/>
    </row>
    <row r="89" spans="1:51">
      <c r="A89" s="171"/>
      <c r="AY89" s="24"/>
    </row>
    <row r="90" spans="1:51">
      <c r="A90" s="171"/>
      <c r="AY90" s="24"/>
    </row>
    <row r="91" spans="1:51">
      <c r="A91" s="171"/>
      <c r="AY91" s="24"/>
    </row>
    <row r="92" spans="1:51">
      <c r="A92" s="171"/>
      <c r="AY92" s="24"/>
    </row>
    <row r="93" spans="1:51">
      <c r="A93" s="171"/>
      <c r="AY93" s="24"/>
    </row>
    <row r="94" spans="1:51">
      <c r="A94" s="171"/>
      <c r="AY94" s="24"/>
    </row>
    <row r="95" spans="1:51">
      <c r="A95" s="171"/>
      <c r="AY95" s="24"/>
    </row>
    <row r="96" spans="1:51">
      <c r="A96" s="171"/>
      <c r="AY96" s="24"/>
    </row>
    <row r="97" spans="1:51">
      <c r="A97" s="171"/>
      <c r="AY97" s="24"/>
    </row>
    <row r="98" spans="1:51">
      <c r="A98" s="171"/>
      <c r="AY98" s="24"/>
    </row>
    <row r="99" spans="1:51">
      <c r="A99" s="171"/>
      <c r="AY99" s="24"/>
    </row>
    <row r="100" spans="1:51">
      <c r="A100" s="171"/>
      <c r="AY100" s="24"/>
    </row>
    <row r="101" spans="1:51">
      <c r="A101" s="171"/>
      <c r="AY101" s="24"/>
    </row>
    <row r="102" spans="1:51">
      <c r="A102" s="171"/>
      <c r="AY102" s="24"/>
    </row>
    <row r="103" spans="1:51">
      <c r="A103" s="171"/>
      <c r="AY103" s="24"/>
    </row>
    <row r="104" spans="1:51">
      <c r="A104" s="171"/>
      <c r="AY104" s="24"/>
    </row>
    <row r="105" spans="1:51">
      <c r="A105" s="171"/>
      <c r="AY105" s="24"/>
    </row>
    <row r="106" spans="1:51">
      <c r="A106" s="171"/>
      <c r="AY106" s="24"/>
    </row>
    <row r="107" spans="1:51">
      <c r="A107" s="171"/>
      <c r="AY107" s="24"/>
    </row>
    <row r="108" spans="1:51">
      <c r="A108" s="171"/>
      <c r="AY108" s="24"/>
    </row>
    <row r="109" spans="1:51">
      <c r="A109" s="171"/>
      <c r="AY109" s="24"/>
    </row>
    <row r="110" spans="1:51">
      <c r="A110" s="171"/>
      <c r="AY110" s="24"/>
    </row>
    <row r="111" spans="1:51">
      <c r="A111" s="171"/>
      <c r="AY111" s="24"/>
    </row>
    <row r="112" spans="1:51">
      <c r="A112" s="171"/>
      <c r="AY112" s="24"/>
    </row>
    <row r="113" spans="1:51">
      <c r="A113" s="171"/>
      <c r="AY113" s="24"/>
    </row>
    <row r="114" spans="1:51">
      <c r="A114" s="171"/>
      <c r="AY114" s="24"/>
    </row>
    <row r="115" spans="1:51">
      <c r="A115" s="171"/>
      <c r="AY115" s="24"/>
    </row>
    <row r="116" spans="51:51">
      <c r="AY116" s="24"/>
    </row>
    <row r="117" spans="51:51">
      <c r="AY117" s="24"/>
    </row>
    <row r="118" spans="51:51">
      <c r="AY118" s="24"/>
    </row>
    <row r="119" spans="51:51">
      <c r="AY119" s="24"/>
    </row>
    <row r="120" spans="51:51">
      <c r="AY120" s="24"/>
    </row>
    <row r="121" spans="51:51">
      <c r="AY121" s="24"/>
    </row>
    <row r="122" spans="51:51">
      <c r="AY122" s="24"/>
    </row>
    <row r="123" spans="51:51">
      <c r="AY123" s="24"/>
    </row>
    <row r="124" spans="51:51">
      <c r="AY124" s="24"/>
    </row>
    <row r="125" spans="51:51">
      <c r="AY125" s="24"/>
    </row>
    <row r="126" spans="51:51">
      <c r="AY126" s="24"/>
    </row>
    <row r="127" spans="51:51">
      <c r="AY127" s="24"/>
    </row>
    <row r="128" spans="51:51">
      <c r="AY128" s="24"/>
    </row>
    <row r="129" spans="51:51">
      <c r="AY129" s="24"/>
    </row>
    <row r="130" spans="51:51">
      <c r="AY130" s="24"/>
    </row>
    <row r="131" spans="51:51">
      <c r="AY131" s="24"/>
    </row>
    <row r="132" spans="51:51">
      <c r="AY132" s="24"/>
    </row>
    <row r="133" spans="51:51">
      <c r="AY133" s="24"/>
    </row>
    <row r="134" spans="51:51">
      <c r="AY134" s="24"/>
    </row>
    <row r="135" spans="51:51">
      <c r="AY135" s="24"/>
    </row>
    <row r="136" spans="51:51">
      <c r="AY136" s="24"/>
    </row>
    <row r="137" spans="51:51">
      <c r="AY137" s="24"/>
    </row>
    <row r="138" spans="51:51">
      <c r="AY138" s="24"/>
    </row>
    <row r="139" spans="51:51">
      <c r="AY139" s="24"/>
    </row>
    <row r="140" spans="51:51">
      <c r="AY140" s="24"/>
    </row>
    <row r="141" spans="51:51">
      <c r="AY141" s="24"/>
    </row>
    <row r="142" spans="51:51">
      <c r="AY142" s="24"/>
    </row>
    <row r="143" spans="51:51">
      <c r="AY143" s="24"/>
    </row>
    <row r="144" spans="51:51">
      <c r="AY144" s="24"/>
    </row>
    <row r="145" spans="51:51">
      <c r="AY145" s="24"/>
    </row>
    <row r="146" spans="51:51">
      <c r="AY146" s="24"/>
    </row>
    <row r="147" spans="51:51">
      <c r="AY147" s="24"/>
    </row>
    <row r="148" spans="51:51">
      <c r="AY148" s="24"/>
    </row>
    <row r="149" spans="51:51">
      <c r="AY149" s="24"/>
    </row>
    <row r="150" spans="51:51">
      <c r="AY150" s="24"/>
    </row>
    <row r="151" spans="51:51">
      <c r="AY151" s="24"/>
    </row>
    <row r="152" spans="51:51">
      <c r="AY152" s="24"/>
    </row>
    <row r="153" spans="51:51">
      <c r="AY153" s="24"/>
    </row>
    <row r="154" spans="51:51">
      <c r="AY154" s="24"/>
    </row>
    <row r="155" spans="51:51">
      <c r="AY155" s="24"/>
    </row>
    <row r="156" spans="51:51">
      <c r="AY156" s="24"/>
    </row>
    <row r="157" spans="51:51">
      <c r="AY157" s="24"/>
    </row>
    <row r="158" spans="51:51">
      <c r="AY158" s="24"/>
    </row>
    <row r="159" spans="51:51">
      <c r="AY159" s="24"/>
    </row>
    <row r="160" spans="51:51">
      <c r="AY160" s="24"/>
    </row>
    <row r="161" spans="51:51">
      <c r="AY161" s="24"/>
    </row>
    <row r="162" spans="51:51">
      <c r="AY162" s="24"/>
    </row>
    <row r="163" spans="51:51">
      <c r="AY163" s="24"/>
    </row>
    <row r="164" spans="51:51">
      <c r="AY164" s="24"/>
    </row>
    <row r="165" spans="51:51">
      <c r="AY165" s="24"/>
    </row>
    <row r="166" spans="51:51">
      <c r="AY166" s="24"/>
    </row>
    <row r="167" spans="51:51">
      <c r="AY167" s="24"/>
    </row>
    <row r="168" spans="51:51">
      <c r="AY168" s="24"/>
    </row>
    <row r="169" ht="15" customHeight="1" spans="51:51">
      <c r="AY169" s="24"/>
    </row>
    <row r="170" spans="51:51">
      <c r="AY170" s="24"/>
    </row>
    <row r="171" spans="51:51">
      <c r="AY171" s="24"/>
    </row>
    <row r="172" spans="51:51">
      <c r="AY172" s="24"/>
    </row>
    <row r="173" spans="51:51">
      <c r="AY173" s="24"/>
    </row>
    <row r="174" spans="51:51">
      <c r="AY174" s="24"/>
    </row>
    <row r="175" spans="51:51">
      <c r="AY175" s="24"/>
    </row>
    <row r="176" spans="51:51">
      <c r="AY176" s="24"/>
    </row>
    <row r="177" spans="51:51">
      <c r="AY177" s="24"/>
    </row>
    <row r="178" spans="51:51">
      <c r="AY178" s="24"/>
    </row>
    <row r="179" spans="51:51">
      <c r="AY179" s="24"/>
    </row>
    <row r="180" spans="51:51">
      <c r="AY180" s="24"/>
    </row>
    <row r="181" spans="51:51">
      <c r="AY181" s="24"/>
    </row>
    <row r="182" spans="51:51">
      <c r="AY182" s="24"/>
    </row>
    <row r="183" spans="51:51">
      <c r="AY183" s="24"/>
    </row>
    <row r="184" spans="51:51">
      <c r="AY184" s="24"/>
    </row>
    <row r="185" spans="51:51">
      <c r="AY185" s="24"/>
    </row>
    <row r="186" spans="51:51">
      <c r="AY186" s="24"/>
    </row>
    <row r="187" spans="51:51">
      <c r="AY187" s="24"/>
    </row>
    <row r="188" spans="51:51">
      <c r="AY188" s="24"/>
    </row>
    <row r="189" spans="51:51">
      <c r="AY189" s="24"/>
    </row>
    <row r="190" spans="51:51">
      <c r="AY190" s="163"/>
    </row>
    <row r="191" spans="51:51">
      <c r="AY191" s="163"/>
    </row>
    <row r="192" spans="51:51">
      <c r="AY192" s="163"/>
    </row>
    <row r="193" spans="51:51">
      <c r="AY193" s="163"/>
    </row>
    <row r="194" spans="51:51">
      <c r="AY194" s="163"/>
    </row>
    <row r="195" spans="51:51">
      <c r="AY195" s="163"/>
    </row>
    <row r="196" spans="51:51">
      <c r="AY196" s="163"/>
    </row>
    <row r="197" spans="51:51">
      <c r="AY197" s="163"/>
    </row>
    <row r="198" spans="51:51">
      <c r="AY198" s="163"/>
    </row>
    <row r="199" spans="51:51">
      <c r="AY199" s="163"/>
    </row>
    <row r="200" spans="51:51">
      <c r="AY200" s="163"/>
    </row>
    <row r="201" spans="51:51">
      <c r="AY201" s="163"/>
    </row>
    <row r="202" spans="51:51">
      <c r="AY202" s="163"/>
    </row>
    <row r="203" spans="51:51">
      <c r="AY203" s="163"/>
    </row>
    <row r="204" spans="51:51">
      <c r="AY204" s="163"/>
    </row>
    <row r="205" spans="51:51">
      <c r="AY205" s="163"/>
    </row>
    <row r="206" spans="51:51">
      <c r="AY206" s="163"/>
    </row>
    <row r="207" spans="51:51">
      <c r="AY207" s="163"/>
    </row>
    <row r="208" spans="51:51">
      <c r="AY208" s="163"/>
    </row>
    <row r="209" spans="51:51">
      <c r="AY209" s="163"/>
    </row>
    <row r="210" spans="51:51">
      <c r="AY210" s="163"/>
    </row>
    <row r="211" spans="51:51">
      <c r="AY211" s="163"/>
    </row>
    <row r="212" spans="51:51">
      <c r="AY212" s="163"/>
    </row>
    <row r="213" spans="51:51">
      <c r="AY213" s="163"/>
    </row>
    <row r="214" spans="51:51">
      <c r="AY214" s="163"/>
    </row>
    <row r="215" spans="51:51">
      <c r="AY215" s="163"/>
    </row>
    <row r="216" spans="51:51">
      <c r="AY216" s="163"/>
    </row>
    <row r="217" spans="51:51">
      <c r="AY217" s="163"/>
    </row>
    <row r="218" spans="51:51">
      <c r="AY218" s="163"/>
    </row>
    <row r="219" spans="51:51">
      <c r="AY219" s="163"/>
    </row>
    <row r="220" spans="51:51">
      <c r="AY220" s="163"/>
    </row>
    <row r="221" spans="51:51">
      <c r="AY221" s="163"/>
    </row>
    <row r="222" spans="51:51">
      <c r="AY222" s="163"/>
    </row>
    <row r="223" spans="51:51">
      <c r="AY223" s="163"/>
    </row>
    <row r="224" spans="51:51">
      <c r="AY224" s="163"/>
    </row>
    <row r="225" spans="51:51">
      <c r="AY225" s="163"/>
    </row>
    <row r="226" spans="51:51">
      <c r="AY226" s="163"/>
    </row>
    <row r="227" spans="51:51">
      <c r="AY227" s="163"/>
    </row>
    <row r="228" spans="51:51">
      <c r="AY228" s="163"/>
    </row>
    <row r="229" spans="51:51">
      <c r="AY229" s="163"/>
    </row>
    <row r="230" spans="51:51">
      <c r="AY230" s="163"/>
    </row>
    <row r="231" spans="51:51">
      <c r="AY231" s="163"/>
    </row>
    <row r="232" spans="51:51">
      <c r="AY232" s="163"/>
    </row>
    <row r="233" spans="51:51">
      <c r="AY233" s="163"/>
    </row>
    <row r="234" spans="51:51">
      <c r="AY234" s="163"/>
    </row>
    <row r="235" spans="51:51">
      <c r="AY235" s="163"/>
    </row>
    <row r="236" spans="51:51">
      <c r="AY236" s="163"/>
    </row>
    <row r="237" spans="51:51">
      <c r="AY237" s="163"/>
    </row>
    <row r="238" spans="51:51">
      <c r="AY238" s="163"/>
    </row>
    <row r="239" spans="51:51">
      <c r="AY239" s="163"/>
    </row>
    <row r="240" spans="51:51">
      <c r="AY240" s="163"/>
    </row>
    <row r="241" spans="51:51">
      <c r="AY241" s="163"/>
    </row>
    <row r="242" spans="51:51">
      <c r="AY242" s="163"/>
    </row>
    <row r="243" spans="51:51">
      <c r="AY243" s="163"/>
    </row>
    <row r="244" spans="51:51">
      <c r="AY244" s="163"/>
    </row>
    <row r="245" spans="51:51">
      <c r="AY245" s="163"/>
    </row>
    <row r="246" spans="51:51">
      <c r="AY246" s="163"/>
    </row>
    <row r="247" spans="51:51">
      <c r="AY247" s="163"/>
    </row>
    <row r="248" spans="51:51">
      <c r="AY248" s="163"/>
    </row>
    <row r="249" spans="51:51">
      <c r="AY249" s="163"/>
    </row>
    <row r="250" spans="51:51">
      <c r="AY250" s="163"/>
    </row>
    <row r="251" spans="51:51">
      <c r="AY251" s="163"/>
    </row>
    <row r="252" spans="51:51">
      <c r="AY252" s="163"/>
    </row>
    <row r="253" spans="51:51">
      <c r="AY253" s="163"/>
    </row>
    <row r="254" spans="51:51">
      <c r="AY254" s="163"/>
    </row>
    <row r="255" spans="51:51">
      <c r="AY255" s="163"/>
    </row>
    <row r="256" spans="51:51">
      <c r="AY256" s="163"/>
    </row>
    <row r="257" spans="51:51">
      <c r="AY257" s="163"/>
    </row>
  </sheetData>
  <sheetProtection formatColumns="0" formatRows="0"/>
  <mergeCells count="10">
    <mergeCell ref="A1:I1"/>
    <mergeCell ref="B2:C2"/>
    <mergeCell ref="J3:L3"/>
    <mergeCell ref="B49:F49"/>
    <mergeCell ref="G49:I49"/>
    <mergeCell ref="A50:G50"/>
    <mergeCell ref="B52:C57"/>
    <mergeCell ref="B64:C68"/>
    <mergeCell ref="B58:C63"/>
    <mergeCell ref="H52:I68"/>
  </mergeCells>
  <conditionalFormatting sqref="J6:AG6">
    <cfRule type="cellIs" dxfId="0" priority="3" stopIfTrue="1" operator="lessThan">
      <formula>J7</formula>
    </cfRule>
  </conditionalFormatting>
  <conditionalFormatting sqref="AH6:AV6">
    <cfRule type="cellIs" dxfId="0" priority="57" stopIfTrue="1" operator="lessThan">
      <formula>AH7</formula>
    </cfRule>
  </conditionalFormatting>
  <conditionalFormatting sqref="J10:AV10">
    <cfRule type="cellIs" dxfId="0" priority="58" stopIfTrue="1" operator="greaterThan">
      <formula>J7</formula>
    </cfRule>
  </conditionalFormatting>
  <conditionalFormatting sqref="J11:AV11">
    <cfRule type="cellIs" dxfId="1" priority="24" stopIfTrue="1" operator="lessThan">
      <formula>J20</formula>
    </cfRule>
  </conditionalFormatting>
  <conditionalFormatting sqref="J35:AV35">
    <cfRule type="cellIs" dxfId="1" priority="23" stopIfTrue="1" operator="notEqual">
      <formula>J11</formula>
    </cfRule>
  </conditionalFormatting>
  <conditionalFormatting sqref="I6:I48">
    <cfRule type="cellIs" dxfId="2" priority="39" stopIfTrue="1" operator="between">
      <formula>5</formula>
      <formula>10</formula>
    </cfRule>
    <cfRule type="cellIs" dxfId="3" priority="40" stopIfTrue="1" operator="between">
      <formula>-5</formula>
      <formula>-10</formula>
    </cfRule>
    <cfRule type="cellIs" dxfId="0" priority="41" stopIfTrue="1" operator="notBetween">
      <formula>10.001</formula>
      <formula>-10.001</formula>
    </cfRule>
  </conditionalFormatting>
  <conditionalFormatting sqref="J8:AG9">
    <cfRule type="cellIs" dxfId="0" priority="1" stopIfTrue="1" operator="greaterThan">
      <formula>J8</formula>
    </cfRule>
    <cfRule type="cellIs" dxfId="0" priority="2" stopIfTrue="1" operator="greaterThan">
      <formula>J7</formula>
    </cfRule>
  </conditionalFormatting>
  <conditionalFormatting sqref="AH8:AV9">
    <cfRule type="cellIs" dxfId="0" priority="62" stopIfTrue="1" operator="greaterThan">
      <formula>AH8</formula>
    </cfRule>
    <cfRule type="cellIs" dxfId="0" priority="63" stopIfTrue="1" operator="greaterThan">
      <formula>AH7</formula>
    </cfRule>
  </conditionalFormatting>
  <dataValidations count="14">
    <dataValidation type="list" allowBlank="1" showInputMessage="1" showErrorMessage="1" sqref="D2:E2">
      <formula1>"2017年 季度,2017年1季度,2017年2季度,2017年3季度"</formula1>
    </dataValidation>
    <dataValidation allowBlank="1" showInputMessage="1" showErrorMessage="1" error="自动提取无需录入！" sqref="A4"/>
    <dataValidation type="custom" allowBlank="1" showInputMessage="1" showErrorMessage="1" error="请点击倒黑三角下拉选择！" sqref="B4">
      <formula1>"xzd321453"</formula1>
    </dataValidation>
    <dataValidation type="whole" operator="greaterThan" allowBlank="1" showInputMessage="1" showErrorMessage="1" error="代码2应该小于代码1" sqref="J6:AV6">
      <formula1>J7</formula1>
    </dataValidation>
    <dataValidation type="whole" operator="lessThan" allowBlank="1" showInputMessage="1" showErrorMessage="1" error="本单元格不允许手动录入数字！" sqref="J7:AV7">
      <formula1>J6</formula1>
    </dataValidation>
    <dataValidation type="custom" allowBlank="1" showInputMessage="1" showErrorMessage="1" error="本单元格不允许手动录入数字！" sqref="J10:AV10 H30">
      <formula1>"xzd42103732787"</formula1>
    </dataValidation>
    <dataValidation allowBlank="1" showInputMessage="1" showErrorMessage="1" error="本单元格不允许手动录入数字！" sqref="J11:AV11 J20:AV20 J30:AV30"/>
    <dataValidation allowBlank="1" showInputMessage="1" showErrorMessage="1" error="人数不能为小数" sqref="J35:AV35 J49:AG49"/>
    <dataValidation type="whole" operator="between" allowBlank="1" showInputMessage="1" showErrorMessage="1" error="人数不能为小数" sqref="G6:G46 H7:H29 H31:H46 AH47:AV49 G47:AG48 J41:AV46">
      <formula1>0</formula1>
      <formula2>9999999</formula2>
    </dataValidation>
    <dataValidation type="custom" allowBlank="1" showInputMessage="1" showErrorMessage="1" sqref="AY77:AY78">
      <formula1>"xzd1243w"</formula1>
    </dataValidation>
    <dataValidation type="custom" allowBlank="1" showInputMessage="1" showErrorMessage="1" error="此单元格为被保护区，请勿更改！" sqref="AY79:AY189">
      <formula1>"xzd21354789313245"</formula1>
    </dataValidation>
    <dataValidation type="custom" allowBlank="1" showInputMessage="1" showErrorMessage="1" error="此单元格为自动生成无需输入！" sqref="J4:AV5">
      <formula1>"xzd551356x"</formula1>
    </dataValidation>
    <dataValidation type="whole" operator="lessThan" allowBlank="1" showInputMessage="1" showErrorMessage="1" error="代码2应该小于代码1" sqref="J8:AV9">
      <formula1>J6-J10</formula1>
    </dataValidation>
    <dataValidation type="custom" allowBlank="1" showInputMessage="1" showErrorMessage="1" error="此单元格不允许修改！" sqref="J2:L3">
      <formula1>"xzd551356x"</formula1>
    </dataValidation>
  </dataValidations>
  <printOptions horizontalCentered="1"/>
  <pageMargins left="0.748031496062992" right="0.551181102362205" top="0.984251968503937" bottom="0.984251968503937" header="0.511811023622047" footer="0.511811023622047"/>
  <pageSetup paperSize="9" orientation="portrait" blackAndWhite="1" horizontalDpi="600" verticalDpi="600"/>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257"/>
  <sheetViews>
    <sheetView showZeros="0" zoomScaleSheetLayoutView="60" workbookViewId="0">
      <pane xSplit="9" ySplit="5" topLeftCell="J6" activePane="bottomRight" state="frozen"/>
      <selection/>
      <selection pane="topRight"/>
      <selection pane="bottomLeft"/>
      <selection pane="bottomRight" activeCell="E6" sqref="E6:E48"/>
    </sheetView>
  </sheetViews>
  <sheetFormatPr defaultColWidth="0" defaultRowHeight="14.25"/>
  <cols>
    <col min="1" max="1" width="21.8833333333333" customWidth="1"/>
    <col min="2" max="2" width="8.44166666666667" customWidth="1"/>
    <col min="3" max="3" width="8.88333333333333" customWidth="1"/>
    <col min="4" max="5" width="9.10833333333333" customWidth="1"/>
    <col min="6" max="7" width="12.8833333333333" customWidth="1"/>
    <col min="8" max="8" width="7.88333333333333" customWidth="1"/>
    <col min="9" max="9" width="7.66666666666667" customWidth="1"/>
    <col min="10" max="29" width="10.1083333333333" customWidth="1"/>
    <col min="30" max="30" width="10" customWidth="1"/>
    <col min="31" max="31" width="7.875" customWidth="1"/>
    <col min="32" max="32" width="8.125" customWidth="1"/>
    <col min="33" max="33" width="8.75" customWidth="1"/>
    <col min="34" max="48" width="6.21666666666667" customWidth="1"/>
    <col min="49" max="49" width="8.55833333333333" customWidth="1"/>
    <col min="50" max="65" width="9" customWidth="1"/>
    <col min="66" max="193" width="0" hidden="1" customWidth="1"/>
    <col min="194" max="207" width="9" customWidth="1"/>
    <col min="208" max="16384" width="0" hidden="1"/>
  </cols>
  <sheetData>
    <row r="1" ht="35.35" customHeight="1" spans="1:29">
      <c r="A1" s="34" t="s">
        <v>9</v>
      </c>
      <c r="B1" s="34"/>
      <c r="C1" s="34"/>
      <c r="D1" s="34"/>
      <c r="E1" s="34"/>
      <c r="F1" s="34"/>
      <c r="G1" s="34"/>
      <c r="H1" s="34"/>
      <c r="I1" s="34"/>
      <c r="J1" s="108" t="s">
        <v>10</v>
      </c>
      <c r="K1" s="6"/>
      <c r="L1" s="6"/>
      <c r="M1" s="6"/>
      <c r="N1" s="6"/>
      <c r="O1" s="6"/>
      <c r="P1" s="6"/>
      <c r="Q1" s="6"/>
      <c r="R1" s="6"/>
      <c r="S1" s="6"/>
      <c r="T1" s="6"/>
      <c r="U1" s="6"/>
      <c r="V1" s="6"/>
      <c r="W1" s="6"/>
      <c r="X1" s="6"/>
      <c r="Y1" s="6"/>
      <c r="Z1" s="6"/>
      <c r="AA1" s="6"/>
      <c r="AB1" s="6"/>
      <c r="AC1" s="6"/>
    </row>
    <row r="2" spans="2:48">
      <c r="B2" s="35" t="s">
        <v>96</v>
      </c>
      <c r="C2" s="36"/>
      <c r="D2" s="37"/>
      <c r="E2" s="37"/>
      <c r="F2" s="38"/>
      <c r="G2" s="38"/>
      <c r="H2" s="38"/>
      <c r="I2" s="38"/>
      <c r="J2" s="109"/>
      <c r="K2" s="109"/>
      <c r="L2" s="109"/>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row>
    <row r="3" ht="14.35" customHeight="1" spans="1:48">
      <c r="A3" s="39" t="str">
        <f>'1季度'!A3</f>
        <v>011315251</v>
      </c>
      <c r="B3" s="40" t="s">
        <v>13</v>
      </c>
      <c r="C3" s="41" t="s">
        <v>14</v>
      </c>
      <c r="D3" s="41"/>
      <c r="E3" s="41"/>
      <c r="F3" s="38"/>
      <c r="G3" s="38"/>
      <c r="H3" s="38"/>
      <c r="I3" s="38"/>
      <c r="J3" s="111" t="s">
        <v>15</v>
      </c>
      <c r="K3" s="111"/>
      <c r="L3" s="111"/>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row>
    <row r="4" ht="17.35" customHeight="1" spans="1:51">
      <c r="A4" s="42" t="str">
        <f>VLOOKUP(A3,Sheet!$AX$111:$AY$131,2,0)</f>
        <v>填报单位:蔡河镇</v>
      </c>
      <c r="F4" s="43"/>
      <c r="J4" s="112">
        <f>VLOOKUP($A$4,csxh,2,0)</f>
        <v>1</v>
      </c>
      <c r="K4" s="112">
        <f>VLOOKUP($A$4,csxh,3,0)</f>
        <v>2</v>
      </c>
      <c r="L4" s="112">
        <f>VLOOKUP($A$4,csxh,4,0)</f>
        <v>3</v>
      </c>
      <c r="M4" s="112">
        <f>VLOOKUP($A$4,csxh,5,0)</f>
        <v>4</v>
      </c>
      <c r="N4" s="113">
        <f>VLOOKUP($A$4,csxh,6,0)</f>
        <v>5</v>
      </c>
      <c r="O4" s="112">
        <f>VLOOKUP($A$4,csxh,7,0)</f>
        <v>6</v>
      </c>
      <c r="P4" s="112">
        <f>VLOOKUP($A$4,csxh,8,0)</f>
        <v>7</v>
      </c>
      <c r="Q4" s="112">
        <f>VLOOKUP($A$4,csxh,9,0)</f>
        <v>8</v>
      </c>
      <c r="R4" s="112">
        <f>VLOOKUP($A$4,csxh,10,0)</f>
        <v>9</v>
      </c>
      <c r="S4" s="113">
        <f>VLOOKUP($A$4,csxh,11,0)</f>
        <v>10</v>
      </c>
      <c r="T4" s="112">
        <f>VLOOKUP($A$4,csxh,12,0)</f>
        <v>11</v>
      </c>
      <c r="U4" s="112">
        <f>VLOOKUP($A$4,csxh,13,0)</f>
        <v>12</v>
      </c>
      <c r="V4" s="112">
        <f>VLOOKUP($A$4,csxh,14,0)</f>
        <v>13</v>
      </c>
      <c r="W4" s="112">
        <f>VLOOKUP($A$4,csxh,15,0)</f>
        <v>14</v>
      </c>
      <c r="X4" s="113">
        <f>VLOOKUP($A$4,csxh,16,0)</f>
        <v>15</v>
      </c>
      <c r="Y4" s="112">
        <f>VLOOKUP($A$4,csxh,17,0)</f>
        <v>16</v>
      </c>
      <c r="Z4" s="112">
        <f>VLOOKUP($A$4,csxh,18,0)</f>
        <v>17</v>
      </c>
      <c r="AA4" s="112">
        <f>VLOOKUP($A$4,csxh,19,0)</f>
        <v>18</v>
      </c>
      <c r="AB4" s="112">
        <f>VLOOKUP($A$4,csxh,20,0)</f>
        <v>19</v>
      </c>
      <c r="AC4" s="113">
        <f>VLOOKUP($A$4,csxh,21,0)</f>
        <v>20</v>
      </c>
      <c r="AD4" s="112">
        <f>VLOOKUP($A$4,csxh,22,0)</f>
        <v>21</v>
      </c>
      <c r="AE4" s="112">
        <f>VLOOKUP($A$4,csxh,23,0)</f>
        <v>22</v>
      </c>
      <c r="AF4" s="112">
        <f>VLOOKUP($A$4,csxh,24,0)</f>
        <v>23</v>
      </c>
      <c r="AG4" s="112">
        <f>VLOOKUP($A$4,csxh,25,0)</f>
        <v>24</v>
      </c>
      <c r="AH4" s="113">
        <f>VLOOKUP($A$4,csxh,26,0)</f>
        <v>0</v>
      </c>
      <c r="AI4" s="112">
        <f>VLOOKUP($A$4,csxh,27,0)</f>
        <v>0</v>
      </c>
      <c r="AJ4" s="112">
        <f>VLOOKUP($A$4,csxh,28,0)</f>
        <v>0</v>
      </c>
      <c r="AK4" s="112">
        <f>VLOOKUP($A$4,csxh,29,0)</f>
        <v>0</v>
      </c>
      <c r="AL4" s="112">
        <f>VLOOKUP($A$4,csxh,30,0)</f>
        <v>0</v>
      </c>
      <c r="AM4" s="113">
        <f>VLOOKUP($A$4,csxh,31,0)</f>
        <v>0</v>
      </c>
      <c r="AN4" s="112">
        <f>VLOOKUP($A$4,csxh,32,0)</f>
        <v>0</v>
      </c>
      <c r="AO4" s="112">
        <f>VLOOKUP($A$4,csxh,33,0)</f>
        <v>0</v>
      </c>
      <c r="AP4" s="112">
        <f>VLOOKUP($A$4,csxh,34,0)</f>
        <v>0</v>
      </c>
      <c r="AQ4" s="112">
        <f>VLOOKUP($A$4,csxh,35,0)</f>
        <v>0</v>
      </c>
      <c r="AR4" s="113">
        <f>VLOOKUP($A$4,csxh,36,0)</f>
        <v>0</v>
      </c>
      <c r="AS4" s="112">
        <f>VLOOKUP($A$4,csxh,37,0)</f>
        <v>0</v>
      </c>
      <c r="AT4" s="112">
        <f>VLOOKUP($A$4,csxh,38,0)</f>
        <v>0</v>
      </c>
      <c r="AU4" s="112">
        <f>VLOOKUP($A$4,csxh,39,0)</f>
        <v>0</v>
      </c>
      <c r="AV4" s="112">
        <f>VLOOKUP($A$4,csxh,40,0)</f>
        <v>0</v>
      </c>
      <c r="AW4" s="158"/>
      <c r="AX4" s="158"/>
      <c r="AY4" s="158"/>
    </row>
    <row r="5" ht="27.75" spans="1:51">
      <c r="A5" s="44" t="s">
        <v>16</v>
      </c>
      <c r="B5" s="45" t="s">
        <v>17</v>
      </c>
      <c r="C5" s="173" t="s">
        <v>18</v>
      </c>
      <c r="D5" s="45" t="s">
        <v>19</v>
      </c>
      <c r="E5" s="174" t="s">
        <v>20</v>
      </c>
      <c r="F5" s="45" t="s">
        <v>21</v>
      </c>
      <c r="G5" s="46" t="s">
        <v>22</v>
      </c>
      <c r="H5" s="46" t="s">
        <v>23</v>
      </c>
      <c r="I5" s="114" t="s">
        <v>24</v>
      </c>
      <c r="J5" s="115" t="str">
        <f>VLOOKUP($A$4,tbtw,2,0)</f>
        <v>老虎岗</v>
      </c>
      <c r="K5" s="116" t="str">
        <f>VLOOKUP($A$4,tbtw,3,0)</f>
        <v>牛车湾</v>
      </c>
      <c r="L5" s="117" t="str">
        <f>VLOOKUP($A$4,tbtw,4,0)</f>
        <v>甸子山社区</v>
      </c>
      <c r="M5" s="117" t="str">
        <f>VLOOKUP($A$4,tbtw,5,0)</f>
        <v>南界</v>
      </c>
      <c r="N5" s="118" t="str">
        <f>VLOOKUP($A$4,tbtw,6,0)</f>
        <v>小河</v>
      </c>
      <c r="O5" s="119" t="str">
        <f>VLOOKUP($A$4,tbtw,7,0)</f>
        <v>徐店</v>
      </c>
      <c r="P5" s="117" t="str">
        <f>VLOOKUP($A$4,tbtw,8,0)</f>
        <v>麻粮市</v>
      </c>
      <c r="Q5" s="117" t="str">
        <f>VLOOKUP($A$4,tbtw,9,0)</f>
        <v>观音堂</v>
      </c>
      <c r="R5" s="117" t="str">
        <f>VLOOKUP($A$4,tbtw,10,0)</f>
        <v>杏仁山</v>
      </c>
      <c r="S5" s="118" t="str">
        <f>VLOOKUP($A$4,tbtw,11,0)</f>
        <v>杨家坡</v>
      </c>
      <c r="T5" s="117" t="str">
        <f>VLOOKUP($A$4,tbtw,12,0)</f>
        <v>柏树巷</v>
      </c>
      <c r="U5" s="117" t="str">
        <f>VLOOKUP($A$4,tbtw,13,0)</f>
        <v>大庙</v>
      </c>
      <c r="V5" s="117" t="str">
        <f>VLOOKUP($A$4,tbtw,14,0)</f>
        <v>木搭桥</v>
      </c>
      <c r="W5" s="117" t="str">
        <f>VLOOKUP($A$4,tbtw,15,0)</f>
        <v>白果</v>
      </c>
      <c r="X5" s="118" t="str">
        <f>VLOOKUP($A$4,tbtw,16,0)</f>
        <v>楼坊</v>
      </c>
      <c r="Y5" s="117" t="str">
        <f>VLOOKUP($A$4,tbtw,17,0)</f>
        <v>兴安</v>
      </c>
      <c r="Z5" s="117" t="str">
        <f>VLOOKUP($A$4,tbtw,18,0)</f>
        <v>六合</v>
      </c>
      <c r="AA5" s="117" t="str">
        <f>VLOOKUP($A$4,tbtw,19,0)</f>
        <v>黄土关</v>
      </c>
      <c r="AB5" s="115" t="str">
        <f>VLOOKUP($A$4,tbtw,20,0)</f>
        <v>灯岗</v>
      </c>
      <c r="AC5" s="141" t="str">
        <f>VLOOKUP($A$4,tbtw,21,0)</f>
        <v>石堰塘</v>
      </c>
      <c r="AD5" s="117" t="str">
        <f>VLOOKUP($A$4,tbtw,22,0)</f>
        <v>机场</v>
      </c>
      <c r="AE5" s="117" t="str">
        <f>VLOOKUP($A$4,tbtw,23,0)</f>
        <v>三山</v>
      </c>
      <c r="AF5" s="142" t="str">
        <f>VLOOKUP($A$4,tbtw,24,0)</f>
        <v>白水河</v>
      </c>
      <c r="AG5" s="142" t="str">
        <f>VLOOKUP($A$4,tbtw,25,0)</f>
        <v>院子湾</v>
      </c>
      <c r="AH5" s="153">
        <f>VLOOKUP($A$4,tbtw,26,0)</f>
        <v>0</v>
      </c>
      <c r="AI5" s="142">
        <f>VLOOKUP($A$4,tbtw,27,0)</f>
        <v>0</v>
      </c>
      <c r="AJ5" s="142">
        <f>VLOOKUP($A$4,tbtw,28,0)</f>
        <v>0</v>
      </c>
      <c r="AK5" s="142">
        <f>VLOOKUP($A$4,tbtw,29,0)</f>
        <v>0</v>
      </c>
      <c r="AL5" s="142">
        <f>VLOOKUP($A$4,tbtw,30,0)</f>
        <v>0</v>
      </c>
      <c r="AM5" s="153">
        <f>VLOOKUP($A$4,tbtw,31,0)</f>
        <v>0</v>
      </c>
      <c r="AN5" s="142">
        <f>VLOOKUP($A$4,tbtw,32,0)</f>
        <v>0</v>
      </c>
      <c r="AO5" s="142">
        <f>VLOOKUP($A$4,tbtw,33,0)</f>
        <v>0</v>
      </c>
      <c r="AP5" s="142">
        <f>VLOOKUP($A$4,tbtw,34,0)</f>
        <v>0</v>
      </c>
      <c r="AQ5" s="142">
        <f>VLOOKUP($A$4,tbtw,35,0)</f>
        <v>0</v>
      </c>
      <c r="AR5" s="153">
        <f>VLOOKUP($A$4,tbtw,36,0)</f>
        <v>0</v>
      </c>
      <c r="AS5" s="142">
        <f>VLOOKUP($A$4,tbtw,37,0)</f>
        <v>0</v>
      </c>
      <c r="AT5" s="155">
        <f>VLOOKUP($A$4,tbtw,38,0)</f>
        <v>0</v>
      </c>
      <c r="AU5" s="156">
        <f>VLOOKUP($A$4,tbtw,39,0)</f>
        <v>0</v>
      </c>
      <c r="AV5" s="157">
        <f>VLOOKUP($A$4,tbtw,40,0)</f>
        <v>0</v>
      </c>
      <c r="AW5" s="159"/>
      <c r="AX5" s="159"/>
      <c r="AY5" s="159"/>
    </row>
    <row r="6" ht="15" spans="1:49">
      <c r="A6" s="47" t="s">
        <v>25</v>
      </c>
      <c r="B6" s="48">
        <v>1</v>
      </c>
      <c r="C6" s="49" t="s">
        <v>26</v>
      </c>
      <c r="D6" s="50">
        <f>'1季度'!D6</f>
        <v>28829</v>
      </c>
      <c r="E6" s="50">
        <v>30967</v>
      </c>
      <c r="F6" s="51">
        <f t="shared" ref="F6:F48" si="0">SUM(J6:AV6)</f>
        <v>30967</v>
      </c>
      <c r="G6" s="52">
        <f>SUMPRODUCT((Sheet!$AY$111:$AY$173=$A$4)*(Sheet!$AZ$111:$AZ$173=$B$2)*Sheet!$BA$111:$BA$173)</f>
        <v>31058</v>
      </c>
      <c r="H6" s="53">
        <f>F6-G6</f>
        <v>-91</v>
      </c>
      <c r="I6" s="120">
        <f t="shared" ref="I6:I48" si="1">IF(G6=0,"",H6/G6*100)</f>
        <v>-0.293000193186941</v>
      </c>
      <c r="J6" s="121">
        <v>1512</v>
      </c>
      <c r="K6" s="121">
        <v>1120</v>
      </c>
      <c r="L6" s="121">
        <v>2794</v>
      </c>
      <c r="M6" s="121">
        <v>1452</v>
      </c>
      <c r="N6" s="121">
        <v>1210</v>
      </c>
      <c r="O6" s="121">
        <v>756</v>
      </c>
      <c r="P6" s="121">
        <v>1203</v>
      </c>
      <c r="Q6" s="121">
        <v>1232</v>
      </c>
      <c r="R6" s="121">
        <v>978</v>
      </c>
      <c r="S6" s="121">
        <v>1542</v>
      </c>
      <c r="T6" s="121">
        <v>1478</v>
      </c>
      <c r="U6" s="121">
        <v>1771</v>
      </c>
      <c r="V6" s="121">
        <v>974</v>
      </c>
      <c r="W6" s="121">
        <v>684</v>
      </c>
      <c r="X6" s="121">
        <v>618</v>
      </c>
      <c r="Y6" s="121">
        <v>613</v>
      </c>
      <c r="Z6" s="121">
        <v>1532</v>
      </c>
      <c r="AA6" s="121">
        <v>1674</v>
      </c>
      <c r="AB6" s="121">
        <v>1532</v>
      </c>
      <c r="AC6" s="121">
        <v>1674</v>
      </c>
      <c r="AD6" s="121">
        <v>2156</v>
      </c>
      <c r="AE6" s="121">
        <v>785</v>
      </c>
      <c r="AF6" s="121">
        <v>657</v>
      </c>
      <c r="AG6" s="121">
        <v>1020</v>
      </c>
      <c r="AH6" s="121"/>
      <c r="AI6" s="121"/>
      <c r="AJ6" s="121"/>
      <c r="AK6" s="121"/>
      <c r="AL6" s="121"/>
      <c r="AM6" s="121"/>
      <c r="AN6" s="121"/>
      <c r="AO6" s="121"/>
      <c r="AP6" s="121"/>
      <c r="AQ6" s="121"/>
      <c r="AR6" s="121"/>
      <c r="AS6" s="121"/>
      <c r="AT6" s="121"/>
      <c r="AU6" s="121"/>
      <c r="AV6" s="121"/>
      <c r="AW6" s="160"/>
    </row>
    <row r="7" ht="15" spans="1:48">
      <c r="A7" s="54" t="s">
        <v>27</v>
      </c>
      <c r="B7" s="48">
        <v>2</v>
      </c>
      <c r="C7" s="55" t="s">
        <v>26</v>
      </c>
      <c r="D7" s="50">
        <f>'1季度'!D7</f>
        <v>24352</v>
      </c>
      <c r="E7" s="50">
        <v>25150</v>
      </c>
      <c r="F7" s="51">
        <f t="shared" si="0"/>
        <v>25150</v>
      </c>
      <c r="G7" s="52">
        <f>SUMPRODUCT((Sheet!$AY$111:$AY$173=$A$4)*(Sheet!$AZ$111:$AZ$173=$B$2)*Sheet!$BB$111:$BB$173)</f>
        <v>25185</v>
      </c>
      <c r="H7" s="53">
        <f t="shared" ref="H7:H48" si="2">F7-G7</f>
        <v>-35</v>
      </c>
      <c r="I7" s="120">
        <f t="shared" si="1"/>
        <v>-0.138971610085368</v>
      </c>
      <c r="J7" s="122">
        <f>J8+J10</f>
        <v>1458</v>
      </c>
      <c r="K7" s="122">
        <f t="shared" ref="K7:AV7" si="3">K8+K10</f>
        <v>768</v>
      </c>
      <c r="L7" s="122">
        <f t="shared" si="3"/>
        <v>735</v>
      </c>
      <c r="M7" s="122">
        <f t="shared" si="3"/>
        <v>1405</v>
      </c>
      <c r="N7" s="122">
        <f t="shared" si="3"/>
        <v>1109</v>
      </c>
      <c r="O7" s="122">
        <f t="shared" si="3"/>
        <v>744</v>
      </c>
      <c r="P7" s="122">
        <f t="shared" si="3"/>
        <v>968</v>
      </c>
      <c r="Q7" s="122">
        <f t="shared" si="3"/>
        <v>1125</v>
      </c>
      <c r="R7" s="122">
        <f t="shared" si="3"/>
        <v>829</v>
      </c>
      <c r="S7" s="122">
        <f t="shared" si="3"/>
        <v>1421</v>
      </c>
      <c r="T7" s="122">
        <f t="shared" si="3"/>
        <v>1310</v>
      </c>
      <c r="U7" s="122">
        <f t="shared" si="3"/>
        <v>1339</v>
      </c>
      <c r="V7" s="122">
        <f t="shared" si="3"/>
        <v>781</v>
      </c>
      <c r="W7" s="122">
        <f t="shared" si="3"/>
        <v>650</v>
      </c>
      <c r="X7" s="122">
        <f t="shared" si="3"/>
        <v>592</v>
      </c>
      <c r="Y7" s="122">
        <f t="shared" si="3"/>
        <v>529</v>
      </c>
      <c r="Z7" s="122">
        <f t="shared" si="3"/>
        <v>1327</v>
      </c>
      <c r="AA7" s="122">
        <f t="shared" si="3"/>
        <v>1438</v>
      </c>
      <c r="AB7" s="122">
        <f t="shared" si="3"/>
        <v>1099</v>
      </c>
      <c r="AC7" s="122">
        <f t="shared" si="3"/>
        <v>1491</v>
      </c>
      <c r="AD7" s="122">
        <f t="shared" si="3"/>
        <v>2044</v>
      </c>
      <c r="AE7" s="122">
        <f t="shared" si="3"/>
        <v>677</v>
      </c>
      <c r="AF7" s="122">
        <f t="shared" si="3"/>
        <v>540</v>
      </c>
      <c r="AG7" s="122">
        <f t="shared" si="3"/>
        <v>771</v>
      </c>
      <c r="AH7" s="122">
        <f t="shared" si="3"/>
        <v>0</v>
      </c>
      <c r="AI7" s="122">
        <f t="shared" si="3"/>
        <v>0</v>
      </c>
      <c r="AJ7" s="122">
        <f t="shared" si="3"/>
        <v>0</v>
      </c>
      <c r="AK7" s="122">
        <f t="shared" si="3"/>
        <v>0</v>
      </c>
      <c r="AL7" s="122">
        <f t="shared" si="3"/>
        <v>0</v>
      </c>
      <c r="AM7" s="122">
        <f t="shared" si="3"/>
        <v>0</v>
      </c>
      <c r="AN7" s="122">
        <f t="shared" si="3"/>
        <v>0</v>
      </c>
      <c r="AO7" s="122">
        <f t="shared" si="3"/>
        <v>0</v>
      </c>
      <c r="AP7" s="122">
        <f t="shared" si="3"/>
        <v>0</v>
      </c>
      <c r="AQ7" s="122">
        <f t="shared" si="3"/>
        <v>0</v>
      </c>
      <c r="AR7" s="122">
        <f t="shared" si="3"/>
        <v>0</v>
      </c>
      <c r="AS7" s="122">
        <f t="shared" si="3"/>
        <v>0</v>
      </c>
      <c r="AT7" s="122">
        <f t="shared" si="3"/>
        <v>0</v>
      </c>
      <c r="AU7" s="122">
        <f t="shared" si="3"/>
        <v>0</v>
      </c>
      <c r="AV7" s="122">
        <f t="shared" si="3"/>
        <v>0</v>
      </c>
    </row>
    <row r="8" ht="15" spans="1:49">
      <c r="A8" s="57" t="s">
        <v>28</v>
      </c>
      <c r="B8" s="48">
        <v>3</v>
      </c>
      <c r="C8" s="55" t="s">
        <v>26</v>
      </c>
      <c r="D8" s="50">
        <f>'1季度'!D8</f>
        <v>11269</v>
      </c>
      <c r="E8" s="50">
        <v>12688</v>
      </c>
      <c r="F8" s="51">
        <f t="shared" si="0"/>
        <v>12688</v>
      </c>
      <c r="G8" s="52">
        <f>SUMPRODUCT((Sheet!$AY$111:$AY$173=$A$4)*(Sheet!$AZ$111:$AZ$173=$B$2)*Sheet!$BC$111:$BC$173)</f>
        <v>12834</v>
      </c>
      <c r="H8" s="53">
        <f t="shared" si="2"/>
        <v>-146</v>
      </c>
      <c r="I8" s="120">
        <f t="shared" si="1"/>
        <v>-1.13760324139006</v>
      </c>
      <c r="J8" s="123">
        <v>682</v>
      </c>
      <c r="K8" s="123">
        <v>368</v>
      </c>
      <c r="L8" s="123">
        <v>380</v>
      </c>
      <c r="M8" s="123">
        <v>746</v>
      </c>
      <c r="N8" s="123">
        <v>549</v>
      </c>
      <c r="O8" s="123">
        <v>312</v>
      </c>
      <c r="P8" s="123">
        <v>468</v>
      </c>
      <c r="Q8" s="123">
        <v>565</v>
      </c>
      <c r="R8" s="123">
        <v>385</v>
      </c>
      <c r="S8" s="123">
        <v>719</v>
      </c>
      <c r="T8" s="123">
        <v>612</v>
      </c>
      <c r="U8" s="123">
        <v>667</v>
      </c>
      <c r="V8" s="123">
        <v>366</v>
      </c>
      <c r="W8" s="123">
        <v>295</v>
      </c>
      <c r="X8" s="123">
        <v>273</v>
      </c>
      <c r="Y8" s="123">
        <v>274</v>
      </c>
      <c r="Z8" s="123">
        <v>686</v>
      </c>
      <c r="AA8" s="123">
        <v>778</v>
      </c>
      <c r="AB8" s="123">
        <v>598</v>
      </c>
      <c r="AC8" s="123">
        <v>811</v>
      </c>
      <c r="AD8" s="123">
        <v>1162</v>
      </c>
      <c r="AE8" s="123">
        <v>264</v>
      </c>
      <c r="AF8" s="123">
        <v>300</v>
      </c>
      <c r="AG8" s="123">
        <v>428</v>
      </c>
      <c r="AH8" s="123"/>
      <c r="AI8" s="123"/>
      <c r="AJ8" s="123"/>
      <c r="AK8" s="123"/>
      <c r="AL8" s="123"/>
      <c r="AM8" s="123"/>
      <c r="AN8" s="123"/>
      <c r="AO8" s="123"/>
      <c r="AP8" s="123"/>
      <c r="AQ8" s="123"/>
      <c r="AR8" s="123"/>
      <c r="AS8" s="123"/>
      <c r="AT8" s="123"/>
      <c r="AU8" s="123"/>
      <c r="AV8" s="123"/>
      <c r="AW8" s="160"/>
    </row>
    <row r="9" ht="15" spans="1:49">
      <c r="A9" s="57" t="s">
        <v>29</v>
      </c>
      <c r="B9" s="48">
        <v>4</v>
      </c>
      <c r="C9" s="55" t="s">
        <v>26</v>
      </c>
      <c r="D9" s="50">
        <f>'1季度'!D9</f>
        <v>3341</v>
      </c>
      <c r="E9" s="50">
        <v>3732</v>
      </c>
      <c r="F9" s="51">
        <f t="shared" si="0"/>
        <v>3732</v>
      </c>
      <c r="G9" s="52">
        <f>SUMPRODUCT((Sheet!$AY$111:$AY$173=$A$4)*(Sheet!$AZ$111:$AZ$173=$B$2)*Sheet!$BD$111:$BD$173)</f>
        <v>3757</v>
      </c>
      <c r="H9" s="53">
        <f t="shared" si="2"/>
        <v>-25</v>
      </c>
      <c r="I9" s="120">
        <f t="shared" si="1"/>
        <v>-0.665424540857067</v>
      </c>
      <c r="J9" s="123">
        <v>256</v>
      </c>
      <c r="K9" s="123">
        <v>68</v>
      </c>
      <c r="L9" s="123">
        <v>358</v>
      </c>
      <c r="M9" s="123">
        <v>170</v>
      </c>
      <c r="N9" s="123">
        <v>82</v>
      </c>
      <c r="O9" s="123">
        <v>181</v>
      </c>
      <c r="P9" s="123">
        <v>186</v>
      </c>
      <c r="Q9" s="123">
        <v>146</v>
      </c>
      <c r="R9" s="123">
        <v>128</v>
      </c>
      <c r="S9" s="123">
        <v>140</v>
      </c>
      <c r="T9" s="123">
        <v>151</v>
      </c>
      <c r="U9" s="123">
        <v>160</v>
      </c>
      <c r="V9" s="123">
        <v>112</v>
      </c>
      <c r="W9" s="123">
        <v>109</v>
      </c>
      <c r="X9" s="123">
        <v>101</v>
      </c>
      <c r="Y9" s="123">
        <v>141</v>
      </c>
      <c r="Z9" s="123">
        <v>135</v>
      </c>
      <c r="AA9" s="123">
        <v>236</v>
      </c>
      <c r="AB9" s="123">
        <v>161</v>
      </c>
      <c r="AC9" s="123">
        <v>113</v>
      </c>
      <c r="AD9" s="123">
        <v>224</v>
      </c>
      <c r="AE9" s="123">
        <v>124</v>
      </c>
      <c r="AF9" s="123">
        <v>112</v>
      </c>
      <c r="AG9" s="123">
        <v>138</v>
      </c>
      <c r="AH9" s="123"/>
      <c r="AI9" s="123"/>
      <c r="AJ9" s="123"/>
      <c r="AK9" s="123"/>
      <c r="AL9" s="123"/>
      <c r="AM9" s="123"/>
      <c r="AN9" s="123"/>
      <c r="AO9" s="123"/>
      <c r="AP9" s="123"/>
      <c r="AQ9" s="123"/>
      <c r="AR9" s="123"/>
      <c r="AS9" s="123"/>
      <c r="AT9" s="123"/>
      <c r="AU9" s="123"/>
      <c r="AV9" s="123"/>
      <c r="AW9" s="160"/>
    </row>
    <row r="10" ht="15" spans="1:48">
      <c r="A10" s="54" t="s">
        <v>30</v>
      </c>
      <c r="B10" s="48">
        <v>5</v>
      </c>
      <c r="C10" s="55" t="s">
        <v>26</v>
      </c>
      <c r="D10" s="50">
        <f>'1季度'!D10</f>
        <v>0</v>
      </c>
      <c r="E10" s="50">
        <v>12462</v>
      </c>
      <c r="F10" s="51">
        <f t="shared" si="0"/>
        <v>12462</v>
      </c>
      <c r="G10" s="52">
        <f>SUMPRODUCT((Sheet!$AY$111:$AY$173=$A$4)*(Sheet!$AZ$111:$AZ$173=$B$2)*Sheet!$BE$111:$BE$173)</f>
        <v>12351</v>
      </c>
      <c r="H10" s="53">
        <f t="shared" si="2"/>
        <v>111</v>
      </c>
      <c r="I10" s="120">
        <f t="shared" si="1"/>
        <v>0.898712654845761</v>
      </c>
      <c r="J10" s="122">
        <f t="shared" ref="J10:AV10" si="4">J11</f>
        <v>776</v>
      </c>
      <c r="K10" s="122">
        <f t="shared" si="4"/>
        <v>400</v>
      </c>
      <c r="L10" s="122">
        <f t="shared" si="4"/>
        <v>355</v>
      </c>
      <c r="M10" s="122">
        <f t="shared" si="4"/>
        <v>659</v>
      </c>
      <c r="N10" s="122">
        <f t="shared" si="4"/>
        <v>560</v>
      </c>
      <c r="O10" s="122">
        <f t="shared" si="4"/>
        <v>432</v>
      </c>
      <c r="P10" s="122">
        <f t="shared" si="4"/>
        <v>500</v>
      </c>
      <c r="Q10" s="122">
        <f t="shared" si="4"/>
        <v>560</v>
      </c>
      <c r="R10" s="122">
        <f t="shared" si="4"/>
        <v>444</v>
      </c>
      <c r="S10" s="122">
        <f t="shared" si="4"/>
        <v>702</v>
      </c>
      <c r="T10" s="122">
        <f t="shared" si="4"/>
        <v>698</v>
      </c>
      <c r="U10" s="122">
        <f t="shared" si="4"/>
        <v>672</v>
      </c>
      <c r="V10" s="122">
        <f t="shared" si="4"/>
        <v>415</v>
      </c>
      <c r="W10" s="122">
        <f t="shared" si="4"/>
        <v>355</v>
      </c>
      <c r="X10" s="122">
        <f t="shared" si="4"/>
        <v>319</v>
      </c>
      <c r="Y10" s="122">
        <f t="shared" si="4"/>
        <v>255</v>
      </c>
      <c r="Z10" s="122">
        <f t="shared" si="4"/>
        <v>641</v>
      </c>
      <c r="AA10" s="122">
        <f t="shared" si="4"/>
        <v>660</v>
      </c>
      <c r="AB10" s="122">
        <f t="shared" si="4"/>
        <v>501</v>
      </c>
      <c r="AC10" s="122">
        <f t="shared" si="4"/>
        <v>680</v>
      </c>
      <c r="AD10" s="122">
        <f t="shared" si="4"/>
        <v>882</v>
      </c>
      <c r="AE10" s="122">
        <f t="shared" si="4"/>
        <v>413</v>
      </c>
      <c r="AF10" s="122">
        <f t="shared" si="4"/>
        <v>240</v>
      </c>
      <c r="AG10" s="122">
        <f t="shared" si="4"/>
        <v>343</v>
      </c>
      <c r="AH10" s="122">
        <f t="shared" si="4"/>
        <v>0</v>
      </c>
      <c r="AI10" s="122">
        <f t="shared" si="4"/>
        <v>0</v>
      </c>
      <c r="AJ10" s="122">
        <f t="shared" si="4"/>
        <v>0</v>
      </c>
      <c r="AK10" s="122">
        <f t="shared" si="4"/>
        <v>0</v>
      </c>
      <c r="AL10" s="122">
        <f t="shared" si="4"/>
        <v>0</v>
      </c>
      <c r="AM10" s="122">
        <f t="shared" si="4"/>
        <v>0</v>
      </c>
      <c r="AN10" s="122">
        <f t="shared" si="4"/>
        <v>0</v>
      </c>
      <c r="AO10" s="122">
        <f t="shared" si="4"/>
        <v>0</v>
      </c>
      <c r="AP10" s="122">
        <f t="shared" si="4"/>
        <v>0</v>
      </c>
      <c r="AQ10" s="122">
        <f t="shared" si="4"/>
        <v>0</v>
      </c>
      <c r="AR10" s="122">
        <f t="shared" si="4"/>
        <v>0</v>
      </c>
      <c r="AS10" s="122">
        <f t="shared" si="4"/>
        <v>0</v>
      </c>
      <c r="AT10" s="122">
        <f t="shared" si="4"/>
        <v>0</v>
      </c>
      <c r="AU10" s="122">
        <f t="shared" si="4"/>
        <v>0</v>
      </c>
      <c r="AV10" s="122">
        <f t="shared" si="4"/>
        <v>0</v>
      </c>
    </row>
    <row r="11" ht="15" spans="1:48">
      <c r="A11" s="58" t="s">
        <v>31</v>
      </c>
      <c r="B11" s="48"/>
      <c r="C11" s="55"/>
      <c r="D11" s="50">
        <f>'1季度'!D11</f>
        <v>12996</v>
      </c>
      <c r="E11" s="50">
        <v>12462</v>
      </c>
      <c r="F11" s="51">
        <f t="shared" si="0"/>
        <v>12462</v>
      </c>
      <c r="G11" s="59">
        <f>SUMPRODUCT((Sheet!$AY$111:$AY$173=$A$4)*(Sheet!$AZ$111:$AZ$173=$B$2)*Sheet!$BF$111:$BF$173)</f>
        <v>12351</v>
      </c>
      <c r="H11" s="53">
        <f t="shared" si="2"/>
        <v>111</v>
      </c>
      <c r="I11" s="120">
        <f t="shared" si="1"/>
        <v>0.898712654845761</v>
      </c>
      <c r="J11" s="124">
        <f>J12+J13+J18+J19</f>
        <v>776</v>
      </c>
      <c r="K11" s="124">
        <f t="shared" ref="K11:AV11" si="5">K12+K13+K18+K19</f>
        <v>400</v>
      </c>
      <c r="L11" s="124">
        <f t="shared" si="5"/>
        <v>355</v>
      </c>
      <c r="M11" s="124">
        <f t="shared" si="5"/>
        <v>659</v>
      </c>
      <c r="N11" s="124">
        <f t="shared" si="5"/>
        <v>560</v>
      </c>
      <c r="O11" s="124">
        <f t="shared" si="5"/>
        <v>432</v>
      </c>
      <c r="P11" s="124">
        <f t="shared" si="5"/>
        <v>500</v>
      </c>
      <c r="Q11" s="124">
        <f t="shared" si="5"/>
        <v>560</v>
      </c>
      <c r="R11" s="124">
        <f t="shared" si="5"/>
        <v>444</v>
      </c>
      <c r="S11" s="124">
        <f t="shared" si="5"/>
        <v>702</v>
      </c>
      <c r="T11" s="124">
        <f t="shared" si="5"/>
        <v>698</v>
      </c>
      <c r="U11" s="124">
        <f t="shared" si="5"/>
        <v>672</v>
      </c>
      <c r="V11" s="124">
        <f t="shared" si="5"/>
        <v>415</v>
      </c>
      <c r="W11" s="124">
        <f t="shared" si="5"/>
        <v>355</v>
      </c>
      <c r="X11" s="124">
        <f t="shared" si="5"/>
        <v>319</v>
      </c>
      <c r="Y11" s="124">
        <f t="shared" si="5"/>
        <v>255</v>
      </c>
      <c r="Z11" s="124">
        <f t="shared" si="5"/>
        <v>641</v>
      </c>
      <c r="AA11" s="124">
        <f t="shared" si="5"/>
        <v>660</v>
      </c>
      <c r="AB11" s="124">
        <f t="shared" si="5"/>
        <v>501</v>
      </c>
      <c r="AC11" s="124">
        <f t="shared" si="5"/>
        <v>680</v>
      </c>
      <c r="AD11" s="124">
        <f t="shared" si="5"/>
        <v>882</v>
      </c>
      <c r="AE11" s="124">
        <f t="shared" si="5"/>
        <v>413</v>
      </c>
      <c r="AF11" s="124">
        <f t="shared" si="5"/>
        <v>240</v>
      </c>
      <c r="AG11" s="124">
        <f t="shared" si="5"/>
        <v>343</v>
      </c>
      <c r="AH11" s="124">
        <f t="shared" si="5"/>
        <v>0</v>
      </c>
      <c r="AI11" s="124">
        <f t="shared" si="5"/>
        <v>0</v>
      </c>
      <c r="AJ11" s="124">
        <f t="shared" si="5"/>
        <v>0</v>
      </c>
      <c r="AK11" s="124">
        <f t="shared" si="5"/>
        <v>0</v>
      </c>
      <c r="AL11" s="124">
        <f t="shared" si="5"/>
        <v>0</v>
      </c>
      <c r="AM11" s="124">
        <f t="shared" si="5"/>
        <v>0</v>
      </c>
      <c r="AN11" s="124">
        <f t="shared" si="5"/>
        <v>0</v>
      </c>
      <c r="AO11" s="124">
        <f t="shared" si="5"/>
        <v>0</v>
      </c>
      <c r="AP11" s="124">
        <f t="shared" si="5"/>
        <v>0</v>
      </c>
      <c r="AQ11" s="124">
        <f t="shared" si="5"/>
        <v>0</v>
      </c>
      <c r="AR11" s="124">
        <f t="shared" si="5"/>
        <v>0</v>
      </c>
      <c r="AS11" s="124">
        <f t="shared" si="5"/>
        <v>0</v>
      </c>
      <c r="AT11" s="124">
        <f t="shared" si="5"/>
        <v>0</v>
      </c>
      <c r="AU11" s="124">
        <f t="shared" si="5"/>
        <v>0</v>
      </c>
      <c r="AV11" s="124">
        <f t="shared" si="5"/>
        <v>0</v>
      </c>
    </row>
    <row r="12" ht="15" spans="1:49">
      <c r="A12" s="60" t="s">
        <v>32</v>
      </c>
      <c r="B12" s="48">
        <v>6</v>
      </c>
      <c r="C12" s="61" t="s">
        <v>26</v>
      </c>
      <c r="D12" s="50">
        <f>'1季度'!D12</f>
        <v>1309</v>
      </c>
      <c r="E12" s="50">
        <v>1128</v>
      </c>
      <c r="F12" s="51">
        <f t="shared" si="0"/>
        <v>1128</v>
      </c>
      <c r="G12" s="52">
        <f>SUMPRODUCT((Sheet!$AY$111:$AY$173=$A$4)*(Sheet!$AZ$111:$AZ$173=$B$2)*Sheet!$BG$111:$BG$173)</f>
        <v>1110</v>
      </c>
      <c r="H12" s="53">
        <f t="shared" si="2"/>
        <v>18</v>
      </c>
      <c r="I12" s="120">
        <f t="shared" si="1"/>
        <v>1.62162162162162</v>
      </c>
      <c r="J12" s="123">
        <v>91</v>
      </c>
      <c r="K12" s="123">
        <v>46</v>
      </c>
      <c r="L12" s="123">
        <v>49</v>
      </c>
      <c r="M12" s="123">
        <v>53</v>
      </c>
      <c r="N12" s="123">
        <v>41</v>
      </c>
      <c r="O12" s="123">
        <v>34</v>
      </c>
      <c r="P12" s="123">
        <v>51</v>
      </c>
      <c r="Q12" s="123">
        <v>59</v>
      </c>
      <c r="R12" s="123">
        <v>58</v>
      </c>
      <c r="S12" s="123">
        <v>76</v>
      </c>
      <c r="T12" s="123">
        <v>89</v>
      </c>
      <c r="U12" s="123">
        <v>53</v>
      </c>
      <c r="V12" s="123">
        <v>42</v>
      </c>
      <c r="W12" s="123">
        <v>20</v>
      </c>
      <c r="X12" s="123">
        <v>34</v>
      </c>
      <c r="Y12" s="123">
        <v>26</v>
      </c>
      <c r="Z12" s="123">
        <v>45</v>
      </c>
      <c r="AA12" s="123">
        <v>41</v>
      </c>
      <c r="AB12" s="123">
        <v>30</v>
      </c>
      <c r="AC12" s="123">
        <v>38</v>
      </c>
      <c r="AD12" s="123">
        <v>44</v>
      </c>
      <c r="AE12" s="123">
        <v>36</v>
      </c>
      <c r="AF12" s="123">
        <v>32</v>
      </c>
      <c r="AG12" s="123">
        <v>40</v>
      </c>
      <c r="AH12" s="123"/>
      <c r="AI12" s="123"/>
      <c r="AJ12" s="123"/>
      <c r="AK12" s="123"/>
      <c r="AL12" s="123"/>
      <c r="AM12" s="123"/>
      <c r="AN12" s="123"/>
      <c r="AO12" s="123"/>
      <c r="AP12" s="123"/>
      <c r="AQ12" s="123"/>
      <c r="AR12" s="123"/>
      <c r="AS12" s="123"/>
      <c r="AT12" s="123"/>
      <c r="AU12" s="123"/>
      <c r="AV12" s="123"/>
      <c r="AW12" s="160"/>
    </row>
    <row r="13" ht="15" spans="1:49">
      <c r="A13" s="60" t="s">
        <v>33</v>
      </c>
      <c r="B13" s="48">
        <v>7</v>
      </c>
      <c r="C13" s="61" t="s">
        <v>26</v>
      </c>
      <c r="D13" s="50">
        <f>'1季度'!D13</f>
        <v>2629</v>
      </c>
      <c r="E13" s="50">
        <v>2583</v>
      </c>
      <c r="F13" s="51">
        <f t="shared" si="0"/>
        <v>2583</v>
      </c>
      <c r="G13" s="52">
        <f>SUMPRODUCT((Sheet!$AY$111:$AY$173=$A$4)*(Sheet!$AZ$111:$AZ$173=$B$2)*Sheet!$BH$111:$BH$173)</f>
        <v>2580</v>
      </c>
      <c r="H13" s="53">
        <f t="shared" si="2"/>
        <v>3</v>
      </c>
      <c r="I13" s="120">
        <f t="shared" si="1"/>
        <v>0.116279069767442</v>
      </c>
      <c r="J13" s="123">
        <v>123</v>
      </c>
      <c r="K13" s="123">
        <v>62</v>
      </c>
      <c r="L13" s="123">
        <v>105</v>
      </c>
      <c r="M13" s="123">
        <v>153</v>
      </c>
      <c r="N13" s="123">
        <v>123</v>
      </c>
      <c r="O13" s="123">
        <v>112</v>
      </c>
      <c r="P13" s="123">
        <v>126</v>
      </c>
      <c r="Q13" s="123">
        <v>125</v>
      </c>
      <c r="R13" s="123">
        <v>98</v>
      </c>
      <c r="S13" s="123">
        <v>168</v>
      </c>
      <c r="T13" s="123">
        <v>162</v>
      </c>
      <c r="U13" s="123">
        <v>126</v>
      </c>
      <c r="V13" s="123">
        <v>102</v>
      </c>
      <c r="W13" s="123">
        <v>90</v>
      </c>
      <c r="X13" s="123">
        <v>103</v>
      </c>
      <c r="Y13" s="123">
        <v>89</v>
      </c>
      <c r="Z13" s="123">
        <v>94</v>
      </c>
      <c r="AA13" s="123">
        <v>88</v>
      </c>
      <c r="AB13" s="123">
        <v>84</v>
      </c>
      <c r="AC13" s="123">
        <v>112</v>
      </c>
      <c r="AD13" s="123">
        <v>163</v>
      </c>
      <c r="AE13" s="123">
        <v>65</v>
      </c>
      <c r="AF13" s="123">
        <v>69</v>
      </c>
      <c r="AG13" s="123">
        <v>41</v>
      </c>
      <c r="AH13" s="123"/>
      <c r="AI13" s="123"/>
      <c r="AJ13" s="123"/>
      <c r="AK13" s="123"/>
      <c r="AL13" s="123"/>
      <c r="AM13" s="123"/>
      <c r="AN13" s="123"/>
      <c r="AO13" s="123"/>
      <c r="AP13" s="123"/>
      <c r="AQ13" s="123"/>
      <c r="AR13" s="123"/>
      <c r="AS13" s="123"/>
      <c r="AT13" s="123"/>
      <c r="AU13" s="123"/>
      <c r="AV13" s="123"/>
      <c r="AW13" s="160"/>
    </row>
    <row r="14" ht="15" spans="1:49">
      <c r="A14" s="60" t="s">
        <v>34</v>
      </c>
      <c r="B14" s="48">
        <v>8</v>
      </c>
      <c r="C14" s="61" t="s">
        <v>26</v>
      </c>
      <c r="D14" s="50">
        <f>'1季度'!D14</f>
        <v>1986</v>
      </c>
      <c r="E14" s="50">
        <v>1839</v>
      </c>
      <c r="F14" s="51">
        <f t="shared" si="0"/>
        <v>1839</v>
      </c>
      <c r="G14" s="52">
        <f>SUMPRODUCT((Sheet!$AY$111:$AY$173=$A$4)*(Sheet!$AZ$111:$AZ$173=$B$2)*Sheet!$BI$111:$BI$173)</f>
        <v>1834</v>
      </c>
      <c r="H14" s="53">
        <f t="shared" si="2"/>
        <v>5</v>
      </c>
      <c r="I14" s="120">
        <f t="shared" si="1"/>
        <v>0.272628135223555</v>
      </c>
      <c r="J14" s="123">
        <v>103</v>
      </c>
      <c r="K14" s="123">
        <v>48</v>
      </c>
      <c r="L14" s="123">
        <v>104</v>
      </c>
      <c r="M14" s="123">
        <v>117</v>
      </c>
      <c r="N14" s="123">
        <v>82</v>
      </c>
      <c r="O14" s="123">
        <v>102</v>
      </c>
      <c r="P14" s="123">
        <v>102</v>
      </c>
      <c r="Q14" s="123">
        <v>99</v>
      </c>
      <c r="R14" s="123">
        <v>69</v>
      </c>
      <c r="S14" s="123">
        <v>121</v>
      </c>
      <c r="T14" s="123">
        <v>128</v>
      </c>
      <c r="U14" s="123">
        <v>126</v>
      </c>
      <c r="V14" s="123">
        <v>79</v>
      </c>
      <c r="W14" s="123">
        <v>66</v>
      </c>
      <c r="X14" s="123">
        <v>85</v>
      </c>
      <c r="Y14" s="123">
        <v>55</v>
      </c>
      <c r="Z14" s="123">
        <v>48</v>
      </c>
      <c r="AA14" s="123">
        <v>45</v>
      </c>
      <c r="AB14" s="123">
        <v>29</v>
      </c>
      <c r="AC14" s="123">
        <v>52</v>
      </c>
      <c r="AD14" s="123">
        <v>48</v>
      </c>
      <c r="AE14" s="123">
        <v>56</v>
      </c>
      <c r="AF14" s="123">
        <v>60</v>
      </c>
      <c r="AG14" s="123">
        <v>15</v>
      </c>
      <c r="AH14" s="123"/>
      <c r="AI14" s="123"/>
      <c r="AJ14" s="123"/>
      <c r="AK14" s="123"/>
      <c r="AL14" s="123"/>
      <c r="AM14" s="123"/>
      <c r="AN14" s="123"/>
      <c r="AO14" s="123"/>
      <c r="AP14" s="123"/>
      <c r="AQ14" s="123"/>
      <c r="AR14" s="123"/>
      <c r="AS14" s="123"/>
      <c r="AT14" s="123"/>
      <c r="AU14" s="123"/>
      <c r="AV14" s="123"/>
      <c r="AW14" s="160"/>
    </row>
    <row r="15" ht="15" spans="1:49">
      <c r="A15" s="60" t="s">
        <v>35</v>
      </c>
      <c r="B15" s="48">
        <v>9</v>
      </c>
      <c r="C15" s="61" t="s">
        <v>26</v>
      </c>
      <c r="D15" s="50">
        <f>'1季度'!D15</f>
        <v>1785</v>
      </c>
      <c r="E15" s="50">
        <v>1180</v>
      </c>
      <c r="F15" s="51">
        <f t="shared" si="0"/>
        <v>1180</v>
      </c>
      <c r="G15" s="52">
        <f>SUMPRODUCT((Sheet!$AY$111:$AY$173=$A$4)*(Sheet!$AZ$111:$AZ$173=$B$2)*Sheet!$BJ$111:$BJ$173)</f>
        <v>1171</v>
      </c>
      <c r="H15" s="53">
        <f t="shared" si="2"/>
        <v>9</v>
      </c>
      <c r="I15" s="120">
        <f t="shared" si="1"/>
        <v>0.768573868488471</v>
      </c>
      <c r="J15" s="123">
        <v>62</v>
      </c>
      <c r="K15" s="123">
        <v>36</v>
      </c>
      <c r="L15" s="123">
        <v>69</v>
      </c>
      <c r="M15" s="123">
        <v>63</v>
      </c>
      <c r="N15" s="123">
        <v>52</v>
      </c>
      <c r="O15" s="123">
        <v>58</v>
      </c>
      <c r="P15" s="123">
        <v>69</v>
      </c>
      <c r="Q15" s="123">
        <v>69</v>
      </c>
      <c r="R15" s="123">
        <v>69</v>
      </c>
      <c r="S15" s="123">
        <v>62</v>
      </c>
      <c r="T15" s="123">
        <v>71</v>
      </c>
      <c r="U15" s="123">
        <v>108</v>
      </c>
      <c r="V15" s="123">
        <v>59</v>
      </c>
      <c r="W15" s="123">
        <v>57</v>
      </c>
      <c r="X15" s="123">
        <v>60</v>
      </c>
      <c r="Y15" s="123">
        <v>55</v>
      </c>
      <c r="Z15" s="123">
        <v>48</v>
      </c>
      <c r="AA15" s="123"/>
      <c r="AB15" s="123">
        <v>29</v>
      </c>
      <c r="AC15" s="123"/>
      <c r="AD15" s="123">
        <v>39</v>
      </c>
      <c r="AE15" s="123">
        <v>25</v>
      </c>
      <c r="AF15" s="123">
        <v>20</v>
      </c>
      <c r="AG15" s="123"/>
      <c r="AH15" s="123"/>
      <c r="AI15" s="123"/>
      <c r="AJ15" s="123"/>
      <c r="AK15" s="123"/>
      <c r="AL15" s="123"/>
      <c r="AM15" s="123"/>
      <c r="AN15" s="123"/>
      <c r="AO15" s="123"/>
      <c r="AP15" s="123"/>
      <c r="AQ15" s="123"/>
      <c r="AR15" s="123"/>
      <c r="AS15" s="123"/>
      <c r="AT15" s="123"/>
      <c r="AU15" s="123"/>
      <c r="AV15" s="123"/>
      <c r="AW15" s="160"/>
    </row>
    <row r="16" ht="15" spans="1:49">
      <c r="A16" s="63" t="s">
        <v>36</v>
      </c>
      <c r="B16" s="48">
        <v>10</v>
      </c>
      <c r="C16" s="61" t="s">
        <v>26</v>
      </c>
      <c r="D16" s="50">
        <f>'1季度'!D16</f>
        <v>202</v>
      </c>
      <c r="E16" s="50">
        <v>202</v>
      </c>
      <c r="F16" s="51">
        <f t="shared" si="0"/>
        <v>202</v>
      </c>
      <c r="G16" s="59">
        <f>SUMPRODUCT((Sheet!$AY$111:$AY$173=$A$4)*(Sheet!$AZ$111:$AZ$173=$B$2)*Sheet!$BK$111:$BK$173)</f>
        <v>200</v>
      </c>
      <c r="H16" s="53">
        <f t="shared" si="2"/>
        <v>2</v>
      </c>
      <c r="I16" s="120">
        <f t="shared" si="1"/>
        <v>1</v>
      </c>
      <c r="J16" s="123">
        <v>20</v>
      </c>
      <c r="K16" s="123">
        <v>8</v>
      </c>
      <c r="L16" s="123">
        <v>12</v>
      </c>
      <c r="M16" s="123">
        <v>18</v>
      </c>
      <c r="N16" s="123">
        <v>11</v>
      </c>
      <c r="O16" s="123">
        <v>16</v>
      </c>
      <c r="P16" s="123">
        <v>16</v>
      </c>
      <c r="Q16" s="123">
        <v>12</v>
      </c>
      <c r="R16" s="123"/>
      <c r="S16" s="123">
        <v>24</v>
      </c>
      <c r="T16" s="123">
        <v>23</v>
      </c>
      <c r="U16" s="123">
        <v>10</v>
      </c>
      <c r="V16" s="123">
        <v>10</v>
      </c>
      <c r="W16" s="123">
        <v>4</v>
      </c>
      <c r="X16" s="123"/>
      <c r="Y16" s="123"/>
      <c r="Z16" s="123"/>
      <c r="AA16" s="123">
        <v>5</v>
      </c>
      <c r="AB16" s="123"/>
      <c r="AC16" s="123">
        <v>5</v>
      </c>
      <c r="AD16" s="123">
        <v>2</v>
      </c>
      <c r="AE16" s="123">
        <v>3</v>
      </c>
      <c r="AF16" s="123"/>
      <c r="AG16" s="123">
        <v>3</v>
      </c>
      <c r="AH16" s="123"/>
      <c r="AI16" s="123"/>
      <c r="AJ16" s="123"/>
      <c r="AK16" s="123"/>
      <c r="AL16" s="123"/>
      <c r="AM16" s="123"/>
      <c r="AN16" s="123"/>
      <c r="AO16" s="123"/>
      <c r="AP16" s="123"/>
      <c r="AQ16" s="123"/>
      <c r="AR16" s="123"/>
      <c r="AS16" s="123"/>
      <c r="AT16" s="123"/>
      <c r="AU16" s="123"/>
      <c r="AV16" s="123"/>
      <c r="AW16" s="161"/>
    </row>
    <row r="17" ht="15" spans="1:49">
      <c r="A17" s="60" t="s">
        <v>37</v>
      </c>
      <c r="B17" s="48">
        <v>11</v>
      </c>
      <c r="C17" s="61" t="s">
        <v>26</v>
      </c>
      <c r="D17" s="50">
        <f>'1季度'!D17</f>
        <v>69</v>
      </c>
      <c r="E17" s="50">
        <v>308</v>
      </c>
      <c r="F17" s="51">
        <f t="shared" si="0"/>
        <v>308</v>
      </c>
      <c r="G17" s="52">
        <f>SUMPRODUCT((Sheet!$AY$111:$AY$173=$A$4)*(Sheet!$AZ$111:$AZ$173=$B$2)*Sheet!$BL$111:$BL$173)</f>
        <v>307</v>
      </c>
      <c r="H17" s="53">
        <f t="shared" si="2"/>
        <v>1</v>
      </c>
      <c r="I17" s="120">
        <f t="shared" si="1"/>
        <v>0.325732899022801</v>
      </c>
      <c r="J17" s="123">
        <v>16</v>
      </c>
      <c r="K17" s="123"/>
      <c r="L17" s="123">
        <v>15</v>
      </c>
      <c r="M17" s="123">
        <v>36</v>
      </c>
      <c r="N17" s="123">
        <v>16</v>
      </c>
      <c r="O17" s="123">
        <v>18</v>
      </c>
      <c r="P17" s="123">
        <v>17</v>
      </c>
      <c r="Q17" s="123">
        <v>18</v>
      </c>
      <c r="R17" s="123"/>
      <c r="S17" s="123">
        <v>19</v>
      </c>
      <c r="T17" s="123">
        <v>29</v>
      </c>
      <c r="U17" s="123">
        <v>4</v>
      </c>
      <c r="V17" s="123">
        <v>10</v>
      </c>
      <c r="W17" s="123">
        <v>5</v>
      </c>
      <c r="X17" s="123"/>
      <c r="Y17" s="123"/>
      <c r="Z17" s="123"/>
      <c r="AA17" s="123">
        <v>22</v>
      </c>
      <c r="AB17" s="123"/>
      <c r="AC17" s="123">
        <v>26</v>
      </c>
      <c r="AD17" s="123">
        <v>3</v>
      </c>
      <c r="AE17" s="123">
        <v>10</v>
      </c>
      <c r="AF17" s="123">
        <v>32</v>
      </c>
      <c r="AG17" s="123">
        <v>12</v>
      </c>
      <c r="AH17" s="123"/>
      <c r="AI17" s="123"/>
      <c r="AJ17" s="123"/>
      <c r="AK17" s="123"/>
      <c r="AL17" s="123"/>
      <c r="AM17" s="123"/>
      <c r="AN17" s="123"/>
      <c r="AO17" s="123"/>
      <c r="AP17" s="123"/>
      <c r="AQ17" s="123"/>
      <c r="AR17" s="123"/>
      <c r="AS17" s="123"/>
      <c r="AT17" s="123"/>
      <c r="AU17" s="123"/>
      <c r="AV17" s="123"/>
      <c r="AW17" s="162"/>
    </row>
    <row r="18" ht="15" spans="1:49">
      <c r="A18" s="60" t="s">
        <v>38</v>
      </c>
      <c r="B18" s="48">
        <v>12</v>
      </c>
      <c r="C18" s="61" t="s">
        <v>26</v>
      </c>
      <c r="D18" s="50">
        <f>'1季度'!D18</f>
        <v>9058</v>
      </c>
      <c r="E18" s="50">
        <v>8751</v>
      </c>
      <c r="F18" s="51">
        <f t="shared" si="0"/>
        <v>8751</v>
      </c>
      <c r="G18" s="52">
        <f>SUMPRODUCT((Sheet!$AY$111:$AY$173=$A$4)*(Sheet!$AZ$111:$AZ$173=$B$2)*Sheet!$BM$111:$BM$173)</f>
        <v>8661</v>
      </c>
      <c r="H18" s="53">
        <f t="shared" si="2"/>
        <v>90</v>
      </c>
      <c r="I18" s="120">
        <f t="shared" si="1"/>
        <v>1.03914097679252</v>
      </c>
      <c r="J18" s="123">
        <v>562</v>
      </c>
      <c r="K18" s="123">
        <v>292</v>
      </c>
      <c r="L18" s="123">
        <v>201</v>
      </c>
      <c r="M18" s="123">
        <v>453</v>
      </c>
      <c r="N18" s="123">
        <v>396</v>
      </c>
      <c r="O18" s="123">
        <v>286</v>
      </c>
      <c r="P18" s="123">
        <v>323</v>
      </c>
      <c r="Q18" s="123">
        <v>376</v>
      </c>
      <c r="R18" s="123">
        <v>288</v>
      </c>
      <c r="S18" s="123">
        <v>458</v>
      </c>
      <c r="T18" s="123">
        <v>447</v>
      </c>
      <c r="U18" s="123">
        <v>493</v>
      </c>
      <c r="V18" s="123">
        <v>271</v>
      </c>
      <c r="W18" s="123">
        <v>245</v>
      </c>
      <c r="X18" s="123">
        <v>182</v>
      </c>
      <c r="Y18" s="123">
        <v>140</v>
      </c>
      <c r="Z18" s="123">
        <v>502</v>
      </c>
      <c r="AA18" s="123">
        <v>531</v>
      </c>
      <c r="AB18" s="123">
        <v>387</v>
      </c>
      <c r="AC18" s="123">
        <v>530</v>
      </c>
      <c r="AD18" s="123">
        <v>675</v>
      </c>
      <c r="AE18" s="123">
        <v>312</v>
      </c>
      <c r="AF18" s="123">
        <v>139</v>
      </c>
      <c r="AG18" s="123">
        <v>262</v>
      </c>
      <c r="AH18" s="123"/>
      <c r="AI18" s="123"/>
      <c r="AJ18" s="123"/>
      <c r="AK18" s="123"/>
      <c r="AL18" s="123"/>
      <c r="AM18" s="123"/>
      <c r="AN18" s="123"/>
      <c r="AO18" s="123"/>
      <c r="AP18" s="123"/>
      <c r="AQ18" s="123"/>
      <c r="AR18" s="123"/>
      <c r="AS18" s="123"/>
      <c r="AT18" s="123"/>
      <c r="AU18" s="123"/>
      <c r="AV18" s="123"/>
      <c r="AW18" s="160"/>
    </row>
    <row r="19" ht="15" spans="1:49">
      <c r="A19" s="60" t="s">
        <v>39</v>
      </c>
      <c r="B19" s="48">
        <v>13</v>
      </c>
      <c r="C19" s="61" t="s">
        <v>26</v>
      </c>
      <c r="D19" s="50">
        <f>'1季度'!D19</f>
        <v>0</v>
      </c>
      <c r="E19" s="50">
        <v>0</v>
      </c>
      <c r="F19" s="51">
        <f t="shared" si="0"/>
        <v>0</v>
      </c>
      <c r="G19" s="52">
        <f>SUMPRODUCT((Sheet!$AY$111:$AY$173=$A$4)*(Sheet!$AZ$111:$AZ$173=$B$2)*Sheet!$BN$111:$BN$173)</f>
        <v>0</v>
      </c>
      <c r="H19" s="53">
        <f t="shared" si="2"/>
        <v>0</v>
      </c>
      <c r="I19" s="120" t="str">
        <f t="shared" si="1"/>
        <v/>
      </c>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v>0</v>
      </c>
      <c r="AH19" s="123"/>
      <c r="AI19" s="123"/>
      <c r="AJ19" s="123"/>
      <c r="AK19" s="123"/>
      <c r="AL19" s="123"/>
      <c r="AM19" s="123"/>
      <c r="AN19" s="123"/>
      <c r="AO19" s="123"/>
      <c r="AP19" s="123"/>
      <c r="AQ19" s="123"/>
      <c r="AR19" s="123"/>
      <c r="AS19" s="123"/>
      <c r="AT19" s="123"/>
      <c r="AU19" s="123"/>
      <c r="AV19" s="123"/>
      <c r="AW19" s="160"/>
    </row>
    <row r="20" ht="15" spans="1:48">
      <c r="A20" s="64" t="s">
        <v>40</v>
      </c>
      <c r="B20" s="48"/>
      <c r="C20" s="61" t="s">
        <v>26</v>
      </c>
      <c r="D20" s="50">
        <f>'1季度'!D20</f>
        <v>12996</v>
      </c>
      <c r="E20" s="50">
        <v>12462</v>
      </c>
      <c r="F20" s="51">
        <f t="shared" si="0"/>
        <v>12462</v>
      </c>
      <c r="G20" s="59">
        <f>SUMPRODUCT((Sheet!$AY$111:$AY$173=$A$4)*(Sheet!$AZ$111:$AZ$173=$B$2)*Sheet!$BO$111:$BO$173)</f>
        <v>12351</v>
      </c>
      <c r="H20" s="53">
        <f t="shared" si="2"/>
        <v>111</v>
      </c>
      <c r="I20" s="120">
        <f t="shared" si="1"/>
        <v>0.898712654845761</v>
      </c>
      <c r="J20" s="124">
        <f t="shared" ref="J20:AV20" si="6">J21+J27+J28+J29</f>
        <v>776</v>
      </c>
      <c r="K20" s="124">
        <f t="shared" si="6"/>
        <v>400</v>
      </c>
      <c r="L20" s="124">
        <f t="shared" si="6"/>
        <v>355</v>
      </c>
      <c r="M20" s="124">
        <f t="shared" si="6"/>
        <v>659</v>
      </c>
      <c r="N20" s="124">
        <f t="shared" si="6"/>
        <v>560</v>
      </c>
      <c r="O20" s="124">
        <f t="shared" si="6"/>
        <v>432</v>
      </c>
      <c r="P20" s="124">
        <f t="shared" si="6"/>
        <v>500</v>
      </c>
      <c r="Q20" s="124">
        <f t="shared" si="6"/>
        <v>560</v>
      </c>
      <c r="R20" s="124">
        <f t="shared" si="6"/>
        <v>444</v>
      </c>
      <c r="S20" s="124">
        <f t="shared" si="6"/>
        <v>702</v>
      </c>
      <c r="T20" s="124">
        <f t="shared" si="6"/>
        <v>698</v>
      </c>
      <c r="U20" s="124">
        <f t="shared" si="6"/>
        <v>672</v>
      </c>
      <c r="V20" s="124">
        <f t="shared" si="6"/>
        <v>415</v>
      </c>
      <c r="W20" s="124">
        <f t="shared" si="6"/>
        <v>355</v>
      </c>
      <c r="X20" s="124">
        <f t="shared" si="6"/>
        <v>319</v>
      </c>
      <c r="Y20" s="124">
        <f t="shared" si="6"/>
        <v>255</v>
      </c>
      <c r="Z20" s="124">
        <f t="shared" si="6"/>
        <v>641</v>
      </c>
      <c r="AA20" s="124">
        <f t="shared" si="6"/>
        <v>660</v>
      </c>
      <c r="AB20" s="124">
        <f t="shared" si="6"/>
        <v>501</v>
      </c>
      <c r="AC20" s="124">
        <f t="shared" si="6"/>
        <v>680</v>
      </c>
      <c r="AD20" s="124">
        <f t="shared" si="6"/>
        <v>882</v>
      </c>
      <c r="AE20" s="124">
        <f t="shared" si="6"/>
        <v>413</v>
      </c>
      <c r="AF20" s="124">
        <f t="shared" si="6"/>
        <v>240</v>
      </c>
      <c r="AG20" s="124">
        <f t="shared" si="6"/>
        <v>343</v>
      </c>
      <c r="AH20" s="124">
        <f t="shared" si="6"/>
        <v>0</v>
      </c>
      <c r="AI20" s="124">
        <f t="shared" si="6"/>
        <v>0</v>
      </c>
      <c r="AJ20" s="124">
        <f t="shared" si="6"/>
        <v>0</v>
      </c>
      <c r="AK20" s="124">
        <f t="shared" si="6"/>
        <v>0</v>
      </c>
      <c r="AL20" s="124">
        <f t="shared" si="6"/>
        <v>0</v>
      </c>
      <c r="AM20" s="124">
        <f t="shared" si="6"/>
        <v>0</v>
      </c>
      <c r="AN20" s="124">
        <f t="shared" si="6"/>
        <v>0</v>
      </c>
      <c r="AO20" s="124">
        <f t="shared" si="6"/>
        <v>0</v>
      </c>
      <c r="AP20" s="124">
        <f t="shared" si="6"/>
        <v>0</v>
      </c>
      <c r="AQ20" s="124">
        <f t="shared" si="6"/>
        <v>0</v>
      </c>
      <c r="AR20" s="124">
        <f t="shared" si="6"/>
        <v>0</v>
      </c>
      <c r="AS20" s="124">
        <f t="shared" si="6"/>
        <v>0</v>
      </c>
      <c r="AT20" s="124">
        <f t="shared" si="6"/>
        <v>0</v>
      </c>
      <c r="AU20" s="124">
        <f t="shared" si="6"/>
        <v>0</v>
      </c>
      <c r="AV20" s="124">
        <f t="shared" si="6"/>
        <v>0</v>
      </c>
    </row>
    <row r="21" ht="15" spans="1:49">
      <c r="A21" s="60" t="s">
        <v>41</v>
      </c>
      <c r="B21" s="48">
        <v>14</v>
      </c>
      <c r="C21" s="61" t="s">
        <v>26</v>
      </c>
      <c r="D21" s="50">
        <f>'1季度'!D21</f>
        <v>8944</v>
      </c>
      <c r="E21" s="50">
        <v>7839</v>
      </c>
      <c r="F21" s="51">
        <f t="shared" si="0"/>
        <v>7839</v>
      </c>
      <c r="G21" s="52">
        <f>SUMPRODUCT((Sheet!$AY$111:$AY$173=$A$4)*(Sheet!$AZ$111:$AZ$173=$B$2)*Sheet!$BP$111:$BP$173)</f>
        <v>7795</v>
      </c>
      <c r="H21" s="53">
        <f t="shared" si="2"/>
        <v>44</v>
      </c>
      <c r="I21" s="120">
        <f t="shared" si="1"/>
        <v>0.564464400256575</v>
      </c>
      <c r="J21" s="125">
        <v>488</v>
      </c>
      <c r="K21" s="125">
        <v>285</v>
      </c>
      <c r="L21" s="125">
        <v>131</v>
      </c>
      <c r="M21" s="125">
        <v>422</v>
      </c>
      <c r="N21" s="125">
        <v>355</v>
      </c>
      <c r="O21" s="125">
        <v>242</v>
      </c>
      <c r="P21" s="125">
        <v>306</v>
      </c>
      <c r="Q21" s="125">
        <v>345</v>
      </c>
      <c r="R21" s="125">
        <v>229</v>
      </c>
      <c r="S21" s="125">
        <v>381</v>
      </c>
      <c r="T21" s="125">
        <v>423</v>
      </c>
      <c r="U21" s="125">
        <v>488</v>
      </c>
      <c r="V21" s="125">
        <v>249</v>
      </c>
      <c r="W21" s="125">
        <v>198</v>
      </c>
      <c r="X21" s="125">
        <v>179</v>
      </c>
      <c r="Y21" s="125">
        <v>128</v>
      </c>
      <c r="Z21" s="125">
        <v>480</v>
      </c>
      <c r="AA21" s="125">
        <v>497</v>
      </c>
      <c r="AB21" s="125">
        <v>352</v>
      </c>
      <c r="AC21" s="125">
        <v>508</v>
      </c>
      <c r="AD21" s="125">
        <v>642</v>
      </c>
      <c r="AE21" s="125">
        <v>201</v>
      </c>
      <c r="AF21" s="125">
        <v>113</v>
      </c>
      <c r="AG21" s="125">
        <v>197</v>
      </c>
      <c r="AH21" s="125"/>
      <c r="AI21" s="125"/>
      <c r="AJ21" s="125"/>
      <c r="AK21" s="125"/>
      <c r="AL21" s="125"/>
      <c r="AM21" s="125"/>
      <c r="AN21" s="125"/>
      <c r="AO21" s="125"/>
      <c r="AP21" s="125"/>
      <c r="AQ21" s="125"/>
      <c r="AR21" s="125"/>
      <c r="AS21" s="125"/>
      <c r="AT21" s="125"/>
      <c r="AU21" s="125"/>
      <c r="AV21" s="125"/>
      <c r="AW21" s="160"/>
    </row>
    <row r="22" ht="15" spans="1:49">
      <c r="A22" s="60" t="s">
        <v>42</v>
      </c>
      <c r="B22" s="48">
        <v>15</v>
      </c>
      <c r="C22" s="61" t="s">
        <v>26</v>
      </c>
      <c r="D22" s="50">
        <f>'1季度'!D22</f>
        <v>510</v>
      </c>
      <c r="E22" s="50">
        <v>581</v>
      </c>
      <c r="F22" s="51">
        <f t="shared" si="0"/>
        <v>581</v>
      </c>
      <c r="G22" s="52">
        <f>SUMPRODUCT((Sheet!$AY$111:$AY$173=$A$4)*(Sheet!$AZ$111:$AZ$173=$B$2)*Sheet!$BQ$111:$BQ$173)</f>
        <v>583</v>
      </c>
      <c r="H22" s="53">
        <f t="shared" si="2"/>
        <v>-2</v>
      </c>
      <c r="I22" s="120">
        <f t="shared" si="1"/>
        <v>-0.343053173241852</v>
      </c>
      <c r="J22" s="125">
        <v>58</v>
      </c>
      <c r="K22" s="125">
        <v>52</v>
      </c>
      <c r="L22" s="125">
        <v>41</v>
      </c>
      <c r="M22" s="125">
        <v>34</v>
      </c>
      <c r="N22" s="125">
        <v>36</v>
      </c>
      <c r="O22" s="125">
        <v>34</v>
      </c>
      <c r="P22" s="125"/>
      <c r="Q22" s="125">
        <v>39</v>
      </c>
      <c r="R22" s="125">
        <v>46</v>
      </c>
      <c r="S22" s="125">
        <v>32</v>
      </c>
      <c r="T22" s="125">
        <v>41</v>
      </c>
      <c r="U22" s="125">
        <v>38</v>
      </c>
      <c r="V22" s="125">
        <v>20</v>
      </c>
      <c r="W22" s="125">
        <v>5</v>
      </c>
      <c r="X22" s="125">
        <v>10</v>
      </c>
      <c r="Y22" s="125">
        <v>7</v>
      </c>
      <c r="Z22" s="125"/>
      <c r="AA22" s="125">
        <v>20</v>
      </c>
      <c r="AB22" s="125"/>
      <c r="AC22" s="125">
        <v>6</v>
      </c>
      <c r="AD22" s="125">
        <v>19</v>
      </c>
      <c r="AE22" s="125">
        <v>42</v>
      </c>
      <c r="AF22" s="125">
        <v>1</v>
      </c>
      <c r="AG22" s="125"/>
      <c r="AH22" s="125"/>
      <c r="AI22" s="125"/>
      <c r="AJ22" s="125"/>
      <c r="AK22" s="125"/>
      <c r="AL22" s="125"/>
      <c r="AM22" s="125"/>
      <c r="AN22" s="125"/>
      <c r="AO22" s="125"/>
      <c r="AP22" s="125"/>
      <c r="AQ22" s="125"/>
      <c r="AR22" s="125"/>
      <c r="AS22" s="125"/>
      <c r="AT22" s="125"/>
      <c r="AU22" s="125"/>
      <c r="AV22" s="125"/>
      <c r="AW22" s="160"/>
    </row>
    <row r="23" ht="15" spans="1:49">
      <c r="A23" s="60" t="s">
        <v>43</v>
      </c>
      <c r="B23" s="48">
        <v>16</v>
      </c>
      <c r="C23" s="61" t="s">
        <v>26</v>
      </c>
      <c r="D23" s="50">
        <f>'1季度'!D23</f>
        <v>200</v>
      </c>
      <c r="E23" s="50">
        <v>264</v>
      </c>
      <c r="F23" s="51">
        <f t="shared" si="0"/>
        <v>264</v>
      </c>
      <c r="G23" s="52">
        <f>SUMPRODUCT((Sheet!$AY$111:$AY$173=$A$4)*(Sheet!$AZ$111:$AZ$173=$B$2)*Sheet!$BR$111:$BR$173)</f>
        <v>265</v>
      </c>
      <c r="H23" s="53">
        <f t="shared" si="2"/>
        <v>-1</v>
      </c>
      <c r="I23" s="120">
        <f t="shared" si="1"/>
        <v>-0.377358490566038</v>
      </c>
      <c r="J23" s="125">
        <v>64</v>
      </c>
      <c r="K23" s="125">
        <v>6</v>
      </c>
      <c r="L23" s="125">
        <v>32</v>
      </c>
      <c r="M23" s="125">
        <v>29</v>
      </c>
      <c r="N23" s="125">
        <v>16</v>
      </c>
      <c r="O23" s="125"/>
      <c r="P23" s="125">
        <v>6</v>
      </c>
      <c r="Q23" s="125">
        <v>11</v>
      </c>
      <c r="R23" s="125"/>
      <c r="S23" s="125">
        <v>12</v>
      </c>
      <c r="T23" s="125">
        <v>8</v>
      </c>
      <c r="U23" s="125">
        <v>6</v>
      </c>
      <c r="V23" s="125"/>
      <c r="W23" s="125">
        <v>6</v>
      </c>
      <c r="X23" s="125"/>
      <c r="Y23" s="125"/>
      <c r="Z23" s="125">
        <v>8</v>
      </c>
      <c r="AA23" s="125">
        <v>7</v>
      </c>
      <c r="AB23" s="125">
        <v>2</v>
      </c>
      <c r="AC23" s="125">
        <v>12</v>
      </c>
      <c r="AD23" s="125">
        <v>21</v>
      </c>
      <c r="AE23" s="125">
        <v>12</v>
      </c>
      <c r="AF23" s="125">
        <v>3</v>
      </c>
      <c r="AG23" s="125">
        <v>3</v>
      </c>
      <c r="AH23" s="125"/>
      <c r="AI23" s="125"/>
      <c r="AJ23" s="125"/>
      <c r="AK23" s="125"/>
      <c r="AL23" s="125"/>
      <c r="AM23" s="125"/>
      <c r="AN23" s="125"/>
      <c r="AO23" s="125"/>
      <c r="AP23" s="125"/>
      <c r="AQ23" s="125"/>
      <c r="AR23" s="125"/>
      <c r="AS23" s="125"/>
      <c r="AT23" s="125"/>
      <c r="AU23" s="125"/>
      <c r="AV23" s="125"/>
      <c r="AW23" s="160"/>
    </row>
    <row r="24" ht="15" spans="1:50">
      <c r="A24" s="63" t="s">
        <v>44</v>
      </c>
      <c r="B24" s="48">
        <v>17</v>
      </c>
      <c r="C24" s="61" t="s">
        <v>26</v>
      </c>
      <c r="D24" s="50">
        <f>'1季度'!D24</f>
        <v>6122</v>
      </c>
      <c r="E24" s="50">
        <v>6386</v>
      </c>
      <c r="F24" s="51">
        <f t="shared" si="0"/>
        <v>6386</v>
      </c>
      <c r="G24" s="52">
        <f>SUMPRODUCT((Sheet!$AY$111:$AY$173=$A$4)*(Sheet!$AZ$111:$AZ$173=$B$2)*Sheet!$BS$111:$BS$173)</f>
        <v>6416</v>
      </c>
      <c r="H24" s="53">
        <f t="shared" si="2"/>
        <v>-30</v>
      </c>
      <c r="I24" s="120">
        <f t="shared" si="1"/>
        <v>-0.467581047381546</v>
      </c>
      <c r="J24" s="125">
        <v>320</v>
      </c>
      <c r="K24" s="125">
        <v>140</v>
      </c>
      <c r="L24" s="125">
        <v>36</v>
      </c>
      <c r="M24" s="125">
        <v>302</v>
      </c>
      <c r="N24" s="125">
        <v>289</v>
      </c>
      <c r="O24" s="125">
        <v>201</v>
      </c>
      <c r="P24" s="125">
        <v>287</v>
      </c>
      <c r="Q24" s="125">
        <v>278</v>
      </c>
      <c r="R24" s="125">
        <v>158</v>
      </c>
      <c r="S24" s="125">
        <v>295</v>
      </c>
      <c r="T24" s="125">
        <v>367</v>
      </c>
      <c r="U24" s="125">
        <v>429</v>
      </c>
      <c r="V24" s="125">
        <v>199</v>
      </c>
      <c r="W24" s="125">
        <v>156</v>
      </c>
      <c r="X24" s="125">
        <v>165</v>
      </c>
      <c r="Y24" s="125">
        <v>111</v>
      </c>
      <c r="Z24" s="125">
        <v>456</v>
      </c>
      <c r="AA24" s="125">
        <v>442</v>
      </c>
      <c r="AB24" s="125">
        <v>297</v>
      </c>
      <c r="AC24" s="125">
        <v>484</v>
      </c>
      <c r="AD24" s="125">
        <v>581</v>
      </c>
      <c r="AE24" s="125">
        <v>139</v>
      </c>
      <c r="AF24" s="125">
        <v>102</v>
      </c>
      <c r="AG24" s="125">
        <v>152</v>
      </c>
      <c r="AH24" s="125"/>
      <c r="AI24" s="125"/>
      <c r="AJ24" s="125"/>
      <c r="AK24" s="125"/>
      <c r="AL24" s="125"/>
      <c r="AM24" s="125"/>
      <c r="AN24" s="125"/>
      <c r="AO24" s="125"/>
      <c r="AP24" s="125"/>
      <c r="AQ24" s="125"/>
      <c r="AR24" s="125"/>
      <c r="AS24" s="125"/>
      <c r="AT24" s="125"/>
      <c r="AU24" s="125"/>
      <c r="AV24" s="125"/>
      <c r="AW24" s="162"/>
      <c r="AX24" s="161"/>
    </row>
    <row r="25" ht="15" spans="1:50">
      <c r="A25" s="60" t="s">
        <v>45</v>
      </c>
      <c r="B25" s="48">
        <v>18</v>
      </c>
      <c r="C25" s="61" t="s">
        <v>26</v>
      </c>
      <c r="D25" s="50">
        <f>'1季度'!D25</f>
        <v>176</v>
      </c>
      <c r="E25" s="50">
        <v>173</v>
      </c>
      <c r="F25" s="51">
        <f t="shared" si="0"/>
        <v>173</v>
      </c>
      <c r="G25" s="59">
        <f>SUMPRODUCT((Sheet!$AY$111:$AY$173=$A$4)*(Sheet!$AZ$111:$AZ$173=$B$2)*Sheet!$BT$111:$BT$173)</f>
        <v>173</v>
      </c>
      <c r="H25" s="53">
        <f t="shared" si="2"/>
        <v>0</v>
      </c>
      <c r="I25" s="120">
        <f t="shared" si="1"/>
        <v>0</v>
      </c>
      <c r="J25" s="125">
        <v>22</v>
      </c>
      <c r="K25" s="125">
        <v>9</v>
      </c>
      <c r="L25" s="125">
        <v>15</v>
      </c>
      <c r="M25" s="125">
        <v>8</v>
      </c>
      <c r="N25" s="125">
        <v>6</v>
      </c>
      <c r="O25" s="125">
        <v>7</v>
      </c>
      <c r="P25" s="125">
        <v>6</v>
      </c>
      <c r="Q25" s="125">
        <v>8</v>
      </c>
      <c r="R25" s="125">
        <v>8</v>
      </c>
      <c r="S25" s="125">
        <v>21</v>
      </c>
      <c r="T25" s="125">
        <v>5</v>
      </c>
      <c r="U25" s="125">
        <v>8</v>
      </c>
      <c r="V25" s="125">
        <v>7</v>
      </c>
      <c r="W25" s="125"/>
      <c r="X25" s="125"/>
      <c r="Y25" s="125"/>
      <c r="Z25" s="125">
        <v>7</v>
      </c>
      <c r="AA25" s="125">
        <v>4</v>
      </c>
      <c r="AB25" s="125">
        <v>7</v>
      </c>
      <c r="AC25" s="125">
        <v>5</v>
      </c>
      <c r="AD25" s="125">
        <v>7</v>
      </c>
      <c r="AE25" s="125">
        <v>6</v>
      </c>
      <c r="AF25" s="125">
        <v>3</v>
      </c>
      <c r="AG25" s="125">
        <v>4</v>
      </c>
      <c r="AH25" s="125"/>
      <c r="AI25" s="125"/>
      <c r="AJ25" s="125"/>
      <c r="AK25" s="125"/>
      <c r="AL25" s="125"/>
      <c r="AM25" s="125"/>
      <c r="AN25" s="125"/>
      <c r="AO25" s="125"/>
      <c r="AP25" s="125"/>
      <c r="AQ25" s="125"/>
      <c r="AR25" s="125"/>
      <c r="AS25" s="125"/>
      <c r="AT25" s="125"/>
      <c r="AU25" s="125"/>
      <c r="AV25" s="125"/>
      <c r="AW25" s="161"/>
      <c r="AX25" s="161"/>
    </row>
    <row r="26" ht="15" spans="1:50">
      <c r="A26" s="60" t="s">
        <v>46</v>
      </c>
      <c r="B26" s="48">
        <v>19</v>
      </c>
      <c r="C26" s="61" t="s">
        <v>26</v>
      </c>
      <c r="D26" s="50">
        <f>'1季度'!D26</f>
        <v>113</v>
      </c>
      <c r="E26" s="50">
        <v>110</v>
      </c>
      <c r="F26" s="51">
        <f t="shared" si="0"/>
        <v>110</v>
      </c>
      <c r="G26" s="52">
        <f>SUMPRODUCT((Sheet!$AY$111:$AY$173=$A$4)*(Sheet!$AZ$111:$AZ$173=$B$2)*Sheet!$BU$111:$BU$173)</f>
        <v>109</v>
      </c>
      <c r="H26" s="53">
        <f t="shared" si="2"/>
        <v>1</v>
      </c>
      <c r="I26" s="120">
        <f t="shared" si="1"/>
        <v>0.917431192660551</v>
      </c>
      <c r="J26" s="125">
        <v>12</v>
      </c>
      <c r="K26" s="125">
        <v>2</v>
      </c>
      <c r="L26" s="125">
        <v>7</v>
      </c>
      <c r="M26" s="125">
        <v>10</v>
      </c>
      <c r="N26" s="125">
        <v>8</v>
      </c>
      <c r="O26" s="125"/>
      <c r="P26" s="125">
        <v>7</v>
      </c>
      <c r="Q26" s="125">
        <v>4</v>
      </c>
      <c r="R26" s="125"/>
      <c r="S26" s="125">
        <v>21</v>
      </c>
      <c r="T26" s="125">
        <v>2</v>
      </c>
      <c r="U26" s="125">
        <v>2</v>
      </c>
      <c r="V26" s="125"/>
      <c r="W26" s="125"/>
      <c r="X26" s="125">
        <v>4</v>
      </c>
      <c r="Y26" s="125">
        <v>2</v>
      </c>
      <c r="Z26" s="125">
        <v>3</v>
      </c>
      <c r="AA26" s="125">
        <v>8</v>
      </c>
      <c r="AB26" s="125">
        <v>6</v>
      </c>
      <c r="AC26" s="125"/>
      <c r="AD26" s="125">
        <v>5</v>
      </c>
      <c r="AE26" s="125">
        <v>2</v>
      </c>
      <c r="AF26" s="125"/>
      <c r="AG26" s="125">
        <v>5</v>
      </c>
      <c r="AH26" s="125"/>
      <c r="AI26" s="125"/>
      <c r="AJ26" s="125"/>
      <c r="AK26" s="125"/>
      <c r="AL26" s="125"/>
      <c r="AM26" s="125"/>
      <c r="AN26" s="125"/>
      <c r="AO26" s="125"/>
      <c r="AP26" s="125"/>
      <c r="AQ26" s="125"/>
      <c r="AR26" s="125"/>
      <c r="AS26" s="125"/>
      <c r="AT26" s="125"/>
      <c r="AU26" s="125"/>
      <c r="AV26" s="125"/>
      <c r="AW26" s="162"/>
      <c r="AX26" s="161"/>
    </row>
    <row r="27" ht="15" spans="1:49">
      <c r="A27" s="60" t="s">
        <v>47</v>
      </c>
      <c r="B27" s="48">
        <v>20</v>
      </c>
      <c r="C27" s="61" t="s">
        <v>26</v>
      </c>
      <c r="D27" s="50">
        <f>'1季度'!D27</f>
        <v>3973</v>
      </c>
      <c r="E27" s="50">
        <v>4144</v>
      </c>
      <c r="F27" s="51">
        <f t="shared" si="0"/>
        <v>4144</v>
      </c>
      <c r="G27" s="52">
        <f>SUMPRODUCT((Sheet!$AY$111:$AY$173=$A$4)*(Sheet!$AZ$111:$AZ$173=$B$2)*Sheet!$BV$111:$BV$173)</f>
        <v>4081</v>
      </c>
      <c r="H27" s="53">
        <f t="shared" si="2"/>
        <v>63</v>
      </c>
      <c r="I27" s="120">
        <f t="shared" si="1"/>
        <v>1.54373927958834</v>
      </c>
      <c r="J27" s="125">
        <v>253</v>
      </c>
      <c r="K27" s="125">
        <v>110</v>
      </c>
      <c r="L27" s="125">
        <v>164</v>
      </c>
      <c r="M27" s="125">
        <v>206</v>
      </c>
      <c r="N27" s="125">
        <v>178</v>
      </c>
      <c r="O27" s="125">
        <v>162</v>
      </c>
      <c r="P27" s="125">
        <v>179</v>
      </c>
      <c r="Q27" s="125">
        <v>199</v>
      </c>
      <c r="R27" s="125">
        <v>186</v>
      </c>
      <c r="S27" s="125">
        <v>292</v>
      </c>
      <c r="T27" s="125">
        <v>251</v>
      </c>
      <c r="U27" s="125">
        <v>179</v>
      </c>
      <c r="V27" s="125">
        <v>150</v>
      </c>
      <c r="W27" s="125">
        <v>157</v>
      </c>
      <c r="X27" s="125">
        <v>140</v>
      </c>
      <c r="Y27" s="125">
        <v>120</v>
      </c>
      <c r="Z27" s="125">
        <v>139</v>
      </c>
      <c r="AA27" s="125">
        <v>135</v>
      </c>
      <c r="AB27" s="125">
        <v>134</v>
      </c>
      <c r="AC27" s="125">
        <v>150</v>
      </c>
      <c r="AD27" s="125">
        <v>207</v>
      </c>
      <c r="AE27" s="125">
        <v>196</v>
      </c>
      <c r="AF27" s="125">
        <v>124</v>
      </c>
      <c r="AG27" s="125">
        <v>133</v>
      </c>
      <c r="AH27" s="125"/>
      <c r="AI27" s="125"/>
      <c r="AJ27" s="125"/>
      <c r="AK27" s="125"/>
      <c r="AL27" s="125"/>
      <c r="AM27" s="125"/>
      <c r="AN27" s="125"/>
      <c r="AO27" s="125"/>
      <c r="AP27" s="125"/>
      <c r="AQ27" s="125"/>
      <c r="AR27" s="125"/>
      <c r="AS27" s="125"/>
      <c r="AT27" s="125"/>
      <c r="AU27" s="125"/>
      <c r="AV27" s="125"/>
      <c r="AW27" s="160"/>
    </row>
    <row r="28" ht="15" spans="1:49">
      <c r="A28" s="66" t="s">
        <v>48</v>
      </c>
      <c r="B28" s="48">
        <v>21</v>
      </c>
      <c r="C28" s="67" t="s">
        <v>26</v>
      </c>
      <c r="D28" s="50">
        <f>'1季度'!D28</f>
        <v>28</v>
      </c>
      <c r="E28" s="50">
        <v>475</v>
      </c>
      <c r="F28" s="51">
        <f t="shared" si="0"/>
        <v>475</v>
      </c>
      <c r="G28" s="52">
        <f>SUMPRODUCT((Sheet!$AY$111:$AY$173=$A$4)*(Sheet!$AZ$111:$AZ$173=$B$2)*Sheet!$BW$111:$BW$173)</f>
        <v>471</v>
      </c>
      <c r="H28" s="53">
        <f t="shared" si="2"/>
        <v>4</v>
      </c>
      <c r="I28" s="120">
        <f t="shared" si="1"/>
        <v>0.849256900212314</v>
      </c>
      <c r="J28" s="125">
        <v>35</v>
      </c>
      <c r="K28" s="125">
        <v>5</v>
      </c>
      <c r="L28" s="125">
        <v>60</v>
      </c>
      <c r="M28" s="125">
        <v>31</v>
      </c>
      <c r="N28" s="125">
        <v>27</v>
      </c>
      <c r="O28" s="125">
        <v>28</v>
      </c>
      <c r="P28" s="125">
        <v>15</v>
      </c>
      <c r="Q28" s="125">
        <v>16</v>
      </c>
      <c r="R28" s="125">
        <v>29</v>
      </c>
      <c r="S28" s="125">
        <v>29</v>
      </c>
      <c r="T28" s="125">
        <v>24</v>
      </c>
      <c r="U28" s="125">
        <v>5</v>
      </c>
      <c r="V28" s="125">
        <v>16</v>
      </c>
      <c r="W28" s="125"/>
      <c r="X28" s="125"/>
      <c r="Y28" s="125">
        <v>7</v>
      </c>
      <c r="Z28" s="125">
        <v>22</v>
      </c>
      <c r="AA28" s="125">
        <v>28</v>
      </c>
      <c r="AB28" s="125">
        <v>15</v>
      </c>
      <c r="AC28" s="125">
        <v>22</v>
      </c>
      <c r="AD28" s="125">
        <v>33</v>
      </c>
      <c r="AE28" s="125">
        <v>15</v>
      </c>
      <c r="AF28" s="125"/>
      <c r="AG28" s="125">
        <v>13</v>
      </c>
      <c r="AH28" s="125"/>
      <c r="AI28" s="125"/>
      <c r="AJ28" s="125"/>
      <c r="AK28" s="125"/>
      <c r="AL28" s="125"/>
      <c r="AM28" s="125"/>
      <c r="AN28" s="125"/>
      <c r="AO28" s="125"/>
      <c r="AP28" s="125"/>
      <c r="AQ28" s="125"/>
      <c r="AR28" s="125"/>
      <c r="AS28" s="125"/>
      <c r="AT28" s="125"/>
      <c r="AU28" s="125"/>
      <c r="AV28" s="125"/>
      <c r="AW28" s="160"/>
    </row>
    <row r="29" ht="15" spans="1:48">
      <c r="A29" s="66" t="s">
        <v>49</v>
      </c>
      <c r="B29" s="48">
        <v>22</v>
      </c>
      <c r="C29" s="67" t="s">
        <v>26</v>
      </c>
      <c r="D29" s="50">
        <f>'1季度'!D29</f>
        <v>51</v>
      </c>
      <c r="E29" s="50">
        <v>4</v>
      </c>
      <c r="F29" s="51">
        <f t="shared" si="0"/>
        <v>4</v>
      </c>
      <c r="G29" s="52">
        <f>SUMPRODUCT((Sheet!$AY$111:$AY$173=$A$4)*(Sheet!$AZ$111:$AZ$173=$B$2)*Sheet!$BX$111:$BX$173)</f>
        <v>4</v>
      </c>
      <c r="H29" s="53">
        <f t="shared" si="2"/>
        <v>0</v>
      </c>
      <c r="I29" s="120">
        <f t="shared" si="1"/>
        <v>0</v>
      </c>
      <c r="J29" s="125"/>
      <c r="K29" s="125"/>
      <c r="L29" s="125"/>
      <c r="M29" s="125"/>
      <c r="N29" s="125"/>
      <c r="O29" s="125"/>
      <c r="P29" s="125"/>
      <c r="Q29" s="125"/>
      <c r="R29" s="125"/>
      <c r="S29" s="125"/>
      <c r="T29" s="125"/>
      <c r="U29" s="125"/>
      <c r="V29" s="125"/>
      <c r="W29" s="125"/>
      <c r="X29" s="125"/>
      <c r="Y29" s="125"/>
      <c r="Z29" s="125"/>
      <c r="AA29" s="125"/>
      <c r="AB29" s="125"/>
      <c r="AC29" s="125"/>
      <c r="AD29" s="125"/>
      <c r="AE29" s="125">
        <v>1</v>
      </c>
      <c r="AF29" s="125">
        <v>3</v>
      </c>
      <c r="AG29" s="125"/>
      <c r="AH29" s="125"/>
      <c r="AI29" s="125"/>
      <c r="AJ29" s="125"/>
      <c r="AK29" s="125"/>
      <c r="AL29" s="125"/>
      <c r="AM29" s="125"/>
      <c r="AN29" s="125"/>
      <c r="AO29" s="125"/>
      <c r="AP29" s="125"/>
      <c r="AQ29" s="125"/>
      <c r="AR29" s="125"/>
      <c r="AS29" s="125"/>
      <c r="AT29" s="125"/>
      <c r="AU29" s="125"/>
      <c r="AV29" s="125"/>
    </row>
    <row r="30" ht="15" spans="1:48">
      <c r="A30" s="69" t="s">
        <v>50</v>
      </c>
      <c r="B30" s="48"/>
      <c r="C30" s="67"/>
      <c r="D30" s="50">
        <f>'1季度'!D30</f>
        <v>12996</v>
      </c>
      <c r="E30" s="50">
        <v>12462</v>
      </c>
      <c r="F30" s="51">
        <f t="shared" si="0"/>
        <v>12462</v>
      </c>
      <c r="G30" s="52">
        <f>SUMPRODUCT((Sheet!$AY$111:$AY$173=$A$4)*(Sheet!$AZ$111:$AZ$173=$B$2)*Sheet!$BY$111:$BY$173)</f>
        <v>12351</v>
      </c>
      <c r="H30" s="53">
        <f t="shared" si="2"/>
        <v>111</v>
      </c>
      <c r="I30" s="120">
        <f t="shared" si="1"/>
        <v>0.898712654845761</v>
      </c>
      <c r="J30" s="122">
        <f>J31+J32+J33+J34</f>
        <v>776</v>
      </c>
      <c r="K30" s="122">
        <f t="shared" ref="K30:AV30" si="7">K31+K32+K33+K34</f>
        <v>400</v>
      </c>
      <c r="L30" s="122">
        <f t="shared" si="7"/>
        <v>355</v>
      </c>
      <c r="M30" s="122">
        <f t="shared" si="7"/>
        <v>659</v>
      </c>
      <c r="N30" s="122">
        <f t="shared" si="7"/>
        <v>560</v>
      </c>
      <c r="O30" s="122">
        <f t="shared" si="7"/>
        <v>432</v>
      </c>
      <c r="P30" s="122">
        <f t="shared" si="7"/>
        <v>500</v>
      </c>
      <c r="Q30" s="122">
        <f t="shared" si="7"/>
        <v>560</v>
      </c>
      <c r="R30" s="122">
        <f t="shared" si="7"/>
        <v>444</v>
      </c>
      <c r="S30" s="122">
        <f t="shared" si="7"/>
        <v>702</v>
      </c>
      <c r="T30" s="122">
        <f t="shared" si="7"/>
        <v>698</v>
      </c>
      <c r="U30" s="122">
        <f t="shared" si="7"/>
        <v>672</v>
      </c>
      <c r="V30" s="122">
        <f t="shared" si="7"/>
        <v>415</v>
      </c>
      <c r="W30" s="122">
        <f t="shared" si="7"/>
        <v>355</v>
      </c>
      <c r="X30" s="122">
        <f t="shared" si="7"/>
        <v>319</v>
      </c>
      <c r="Y30" s="122">
        <f t="shared" si="7"/>
        <v>255</v>
      </c>
      <c r="Z30" s="122">
        <f t="shared" si="7"/>
        <v>641</v>
      </c>
      <c r="AA30" s="122">
        <f t="shared" si="7"/>
        <v>660</v>
      </c>
      <c r="AB30" s="122">
        <f t="shared" si="7"/>
        <v>501</v>
      </c>
      <c r="AC30" s="122">
        <f t="shared" si="7"/>
        <v>680</v>
      </c>
      <c r="AD30" s="122">
        <f t="shared" si="7"/>
        <v>882</v>
      </c>
      <c r="AE30" s="122">
        <f t="shared" si="7"/>
        <v>413</v>
      </c>
      <c r="AF30" s="122">
        <f t="shared" si="7"/>
        <v>240</v>
      </c>
      <c r="AG30" s="122">
        <f t="shared" si="7"/>
        <v>343</v>
      </c>
      <c r="AH30" s="122">
        <f t="shared" si="7"/>
        <v>0</v>
      </c>
      <c r="AI30" s="122">
        <f t="shared" si="7"/>
        <v>0</v>
      </c>
      <c r="AJ30" s="122">
        <f t="shared" si="7"/>
        <v>0</v>
      </c>
      <c r="AK30" s="122">
        <f t="shared" si="7"/>
        <v>0</v>
      </c>
      <c r="AL30" s="122">
        <f t="shared" si="7"/>
        <v>0</v>
      </c>
      <c r="AM30" s="122">
        <f t="shared" si="7"/>
        <v>0</v>
      </c>
      <c r="AN30" s="122">
        <f t="shared" si="7"/>
        <v>0</v>
      </c>
      <c r="AO30" s="122">
        <f t="shared" si="7"/>
        <v>0</v>
      </c>
      <c r="AP30" s="122">
        <f t="shared" si="7"/>
        <v>0</v>
      </c>
      <c r="AQ30" s="122">
        <f t="shared" si="7"/>
        <v>0</v>
      </c>
      <c r="AR30" s="122">
        <f t="shared" si="7"/>
        <v>0</v>
      </c>
      <c r="AS30" s="122">
        <f t="shared" si="7"/>
        <v>0</v>
      </c>
      <c r="AT30" s="122">
        <f t="shared" si="7"/>
        <v>0</v>
      </c>
      <c r="AU30" s="122">
        <f t="shared" si="7"/>
        <v>0</v>
      </c>
      <c r="AV30" s="122">
        <f t="shared" si="7"/>
        <v>0</v>
      </c>
    </row>
    <row r="31" ht="15" spans="1:49">
      <c r="A31" s="70" t="s">
        <v>51</v>
      </c>
      <c r="B31" s="48">
        <v>23</v>
      </c>
      <c r="C31" s="67" t="s">
        <v>26</v>
      </c>
      <c r="D31" s="50">
        <f>'1季度'!D31</f>
        <v>9512</v>
      </c>
      <c r="E31" s="50">
        <v>9119</v>
      </c>
      <c r="F31" s="51">
        <f t="shared" si="0"/>
        <v>9119</v>
      </c>
      <c r="G31" s="52">
        <f>SUMPRODUCT((Sheet!$AY$111:$AY$173=$A$4)*(Sheet!$AZ$111:$AZ$173=$B$2)*Sheet!$BZ$111:$BZ$173)</f>
        <v>9025</v>
      </c>
      <c r="H31" s="53">
        <f t="shared" si="2"/>
        <v>94</v>
      </c>
      <c r="I31" s="120">
        <f t="shared" si="1"/>
        <v>1.0415512465374</v>
      </c>
      <c r="J31" s="125">
        <v>585</v>
      </c>
      <c r="K31" s="125">
        <v>283</v>
      </c>
      <c r="L31" s="125">
        <v>262</v>
      </c>
      <c r="M31" s="125">
        <v>516</v>
      </c>
      <c r="N31" s="125">
        <v>411</v>
      </c>
      <c r="O31" s="125">
        <v>288</v>
      </c>
      <c r="P31" s="125">
        <v>393</v>
      </c>
      <c r="Q31" s="125">
        <v>342</v>
      </c>
      <c r="R31" s="125">
        <v>281</v>
      </c>
      <c r="S31" s="125">
        <v>546</v>
      </c>
      <c r="T31" s="125">
        <v>524</v>
      </c>
      <c r="U31" s="125">
        <v>430</v>
      </c>
      <c r="V31" s="125">
        <v>286</v>
      </c>
      <c r="W31" s="125">
        <v>293</v>
      </c>
      <c r="X31" s="125">
        <v>206</v>
      </c>
      <c r="Y31" s="125">
        <v>183</v>
      </c>
      <c r="Z31" s="125">
        <v>523</v>
      </c>
      <c r="AA31" s="125">
        <v>523</v>
      </c>
      <c r="AB31" s="125">
        <v>390</v>
      </c>
      <c r="AC31" s="125">
        <v>502</v>
      </c>
      <c r="AD31" s="125">
        <v>686</v>
      </c>
      <c r="AE31" s="125">
        <v>333</v>
      </c>
      <c r="AF31" s="125">
        <v>146</v>
      </c>
      <c r="AG31" s="125">
        <v>187</v>
      </c>
      <c r="AH31" s="125"/>
      <c r="AI31" s="125"/>
      <c r="AJ31" s="125"/>
      <c r="AK31" s="125"/>
      <c r="AL31" s="125"/>
      <c r="AM31" s="125"/>
      <c r="AN31" s="125"/>
      <c r="AO31" s="125"/>
      <c r="AP31" s="125"/>
      <c r="AQ31" s="125"/>
      <c r="AR31" s="125"/>
      <c r="AS31" s="125"/>
      <c r="AT31" s="125"/>
      <c r="AU31" s="125"/>
      <c r="AV31" s="125"/>
      <c r="AW31" s="160"/>
    </row>
    <row r="32" ht="15" spans="1:49">
      <c r="A32" s="70" t="s">
        <v>52</v>
      </c>
      <c r="B32" s="48">
        <v>24</v>
      </c>
      <c r="C32" s="67" t="s">
        <v>26</v>
      </c>
      <c r="D32" s="50">
        <f>'1季度'!D32</f>
        <v>1111</v>
      </c>
      <c r="E32" s="50">
        <v>1157</v>
      </c>
      <c r="F32" s="51">
        <f t="shared" si="0"/>
        <v>1157</v>
      </c>
      <c r="G32" s="52">
        <f>SUMPRODUCT((Sheet!$AY$111:$AY$173=$A$4)*(Sheet!$AZ$111:$AZ$173=$B$2)*Sheet!$CA$111:$CA$173)</f>
        <v>1159</v>
      </c>
      <c r="H32" s="53">
        <f t="shared" si="2"/>
        <v>-2</v>
      </c>
      <c r="I32" s="120">
        <f t="shared" si="1"/>
        <v>-0.172562553925798</v>
      </c>
      <c r="J32" s="125">
        <v>56</v>
      </c>
      <c r="K32" s="125">
        <v>32</v>
      </c>
      <c r="L32" s="125">
        <v>23</v>
      </c>
      <c r="M32" s="125">
        <v>39</v>
      </c>
      <c r="N32" s="125">
        <v>59</v>
      </c>
      <c r="O32" s="125">
        <v>35</v>
      </c>
      <c r="P32" s="125">
        <v>36</v>
      </c>
      <c r="Q32" s="125">
        <v>81</v>
      </c>
      <c r="R32" s="125">
        <v>49</v>
      </c>
      <c r="S32" s="125">
        <v>62</v>
      </c>
      <c r="T32" s="125">
        <v>68</v>
      </c>
      <c r="U32" s="125">
        <v>90</v>
      </c>
      <c r="V32" s="125">
        <v>40</v>
      </c>
      <c r="W32" s="125">
        <v>10</v>
      </c>
      <c r="X32" s="125">
        <v>31</v>
      </c>
      <c r="Y32" s="125">
        <v>25</v>
      </c>
      <c r="Z32" s="125">
        <v>46</v>
      </c>
      <c r="AA32" s="125">
        <v>52</v>
      </c>
      <c r="AB32" s="125">
        <v>51</v>
      </c>
      <c r="AC32" s="125">
        <v>74</v>
      </c>
      <c r="AD32" s="125">
        <v>98</v>
      </c>
      <c r="AE32" s="125">
        <v>20</v>
      </c>
      <c r="AF32" s="125">
        <v>35</v>
      </c>
      <c r="AG32" s="125">
        <v>45</v>
      </c>
      <c r="AH32" s="125"/>
      <c r="AI32" s="125"/>
      <c r="AJ32" s="125"/>
      <c r="AK32" s="125"/>
      <c r="AL32" s="125"/>
      <c r="AM32" s="125"/>
      <c r="AN32" s="125"/>
      <c r="AO32" s="125"/>
      <c r="AP32" s="125"/>
      <c r="AQ32" s="125"/>
      <c r="AR32" s="125"/>
      <c r="AS32" s="125"/>
      <c r="AT32" s="125"/>
      <c r="AU32" s="125"/>
      <c r="AV32" s="125"/>
      <c r="AW32" s="160"/>
    </row>
    <row r="33" ht="15" spans="1:49">
      <c r="A33" s="66" t="s">
        <v>53</v>
      </c>
      <c r="B33" s="48">
        <v>25</v>
      </c>
      <c r="C33" s="67" t="s">
        <v>26</v>
      </c>
      <c r="D33" s="50">
        <f>'1季度'!D33</f>
        <v>1579</v>
      </c>
      <c r="E33" s="50">
        <v>1481</v>
      </c>
      <c r="F33" s="51">
        <f t="shared" si="0"/>
        <v>1481</v>
      </c>
      <c r="G33" s="52">
        <f>SUMPRODUCT((Sheet!$AY$111:$AY$173=$A$4)*(Sheet!$AZ$111:$AZ$173=$B$2)*Sheet!$CB$111:$CB$173)</f>
        <v>1472</v>
      </c>
      <c r="H33" s="53">
        <f t="shared" si="2"/>
        <v>9</v>
      </c>
      <c r="I33" s="120">
        <f t="shared" si="1"/>
        <v>0.611413043478261</v>
      </c>
      <c r="J33" s="125">
        <v>84</v>
      </c>
      <c r="K33" s="125">
        <v>62</v>
      </c>
      <c r="L33" s="125">
        <v>52</v>
      </c>
      <c r="M33" s="125">
        <v>62</v>
      </c>
      <c r="N33" s="125">
        <v>49</v>
      </c>
      <c r="O33" s="125">
        <v>72</v>
      </c>
      <c r="P33" s="125">
        <v>45</v>
      </c>
      <c r="Q33" s="125">
        <v>87</v>
      </c>
      <c r="R33" s="125">
        <v>67</v>
      </c>
      <c r="S33" s="125">
        <v>52</v>
      </c>
      <c r="T33" s="125">
        <v>79</v>
      </c>
      <c r="U33" s="125">
        <v>75</v>
      </c>
      <c r="V33" s="125">
        <v>55</v>
      </c>
      <c r="W33" s="125">
        <v>44</v>
      </c>
      <c r="X33" s="125">
        <v>48</v>
      </c>
      <c r="Y33" s="125">
        <v>32</v>
      </c>
      <c r="Z33" s="125">
        <v>48</v>
      </c>
      <c r="AA33" s="125">
        <v>70</v>
      </c>
      <c r="AB33" s="125">
        <v>49</v>
      </c>
      <c r="AC33" s="125">
        <v>74</v>
      </c>
      <c r="AD33" s="125">
        <v>79</v>
      </c>
      <c r="AE33" s="125">
        <v>53</v>
      </c>
      <c r="AF33" s="125">
        <v>53</v>
      </c>
      <c r="AG33" s="125">
        <v>90</v>
      </c>
      <c r="AH33" s="125"/>
      <c r="AI33" s="125"/>
      <c r="AJ33" s="125"/>
      <c r="AK33" s="125"/>
      <c r="AL33" s="125"/>
      <c r="AM33" s="125"/>
      <c r="AN33" s="125"/>
      <c r="AO33" s="125"/>
      <c r="AP33" s="125"/>
      <c r="AQ33" s="125"/>
      <c r="AR33" s="125"/>
      <c r="AS33" s="125"/>
      <c r="AT33" s="125"/>
      <c r="AU33" s="125"/>
      <c r="AV33" s="125"/>
      <c r="AW33" s="160"/>
    </row>
    <row r="34" ht="15" spans="1:48">
      <c r="A34" s="70" t="s">
        <v>54</v>
      </c>
      <c r="B34" s="48">
        <v>26</v>
      </c>
      <c r="C34" s="67" t="s">
        <v>26</v>
      </c>
      <c r="D34" s="50">
        <f>'1季度'!D34</f>
        <v>794</v>
      </c>
      <c r="E34" s="50">
        <v>705</v>
      </c>
      <c r="F34" s="51">
        <f t="shared" si="0"/>
        <v>705</v>
      </c>
      <c r="G34" s="52">
        <f>SUMPRODUCT((Sheet!$AY$111:$AY$173=$A$4)*(Sheet!$AZ$111:$AZ$173=$B$2)*Sheet!$CC$111:$CC$173)</f>
        <v>695</v>
      </c>
      <c r="H34" s="53">
        <f t="shared" si="2"/>
        <v>10</v>
      </c>
      <c r="I34" s="120">
        <f t="shared" si="1"/>
        <v>1.43884892086331</v>
      </c>
      <c r="J34" s="125">
        <v>51</v>
      </c>
      <c r="K34" s="125">
        <v>23</v>
      </c>
      <c r="L34" s="125">
        <v>18</v>
      </c>
      <c r="M34" s="125">
        <v>42</v>
      </c>
      <c r="N34" s="125">
        <v>41</v>
      </c>
      <c r="O34" s="125">
        <v>37</v>
      </c>
      <c r="P34" s="125">
        <v>26</v>
      </c>
      <c r="Q34" s="125">
        <v>50</v>
      </c>
      <c r="R34" s="125">
        <v>47</v>
      </c>
      <c r="S34" s="125">
        <v>42</v>
      </c>
      <c r="T34" s="125">
        <v>27</v>
      </c>
      <c r="U34" s="125">
        <v>77</v>
      </c>
      <c r="V34" s="125">
        <v>34</v>
      </c>
      <c r="W34" s="125">
        <v>8</v>
      </c>
      <c r="X34" s="125">
        <v>34</v>
      </c>
      <c r="Y34" s="125">
        <v>15</v>
      </c>
      <c r="Z34" s="125">
        <v>24</v>
      </c>
      <c r="AA34" s="125">
        <v>15</v>
      </c>
      <c r="AB34" s="125">
        <v>11</v>
      </c>
      <c r="AC34" s="125">
        <v>30</v>
      </c>
      <c r="AD34" s="125">
        <v>19</v>
      </c>
      <c r="AE34" s="125">
        <v>7</v>
      </c>
      <c r="AF34" s="125">
        <v>6</v>
      </c>
      <c r="AG34" s="125">
        <v>21</v>
      </c>
      <c r="AH34" s="125"/>
      <c r="AI34" s="125"/>
      <c r="AJ34" s="125"/>
      <c r="AK34" s="125"/>
      <c r="AL34" s="125"/>
      <c r="AM34" s="125"/>
      <c r="AN34" s="125"/>
      <c r="AO34" s="125"/>
      <c r="AP34" s="125"/>
      <c r="AQ34" s="125"/>
      <c r="AR34" s="125"/>
      <c r="AS34" s="125"/>
      <c r="AT34" s="125"/>
      <c r="AU34" s="125"/>
      <c r="AV34" s="125"/>
    </row>
    <row r="35" ht="15" spans="1:49">
      <c r="A35" s="71" t="s">
        <v>55</v>
      </c>
      <c r="B35" s="48"/>
      <c r="C35" s="72"/>
      <c r="D35" s="50">
        <f>'1季度'!D35</f>
        <v>12996</v>
      </c>
      <c r="E35" s="50">
        <v>12462</v>
      </c>
      <c r="F35" s="51">
        <f t="shared" si="0"/>
        <v>12462</v>
      </c>
      <c r="G35" s="52">
        <f>SUMPRODUCT((Sheet!$AY$111:$AY$173=$A$4)*(Sheet!$AZ$111:$AZ$173=$B$2)*Sheet!$CD$111:$CD$173)</f>
        <v>12351</v>
      </c>
      <c r="H35" s="53">
        <f t="shared" si="2"/>
        <v>111</v>
      </c>
      <c r="I35" s="120">
        <f t="shared" si="1"/>
        <v>0.898712654845761</v>
      </c>
      <c r="J35" s="126">
        <f>J36+J37+J40</f>
        <v>776</v>
      </c>
      <c r="K35" s="126">
        <f t="shared" ref="K35:AV35" si="8">K36+K37+K40</f>
        <v>400</v>
      </c>
      <c r="L35" s="126">
        <f t="shared" si="8"/>
        <v>355</v>
      </c>
      <c r="M35" s="126">
        <f t="shared" si="8"/>
        <v>659</v>
      </c>
      <c r="N35" s="126">
        <f t="shared" si="8"/>
        <v>560</v>
      </c>
      <c r="O35" s="126">
        <f t="shared" si="8"/>
        <v>432</v>
      </c>
      <c r="P35" s="126">
        <f t="shared" si="8"/>
        <v>500</v>
      </c>
      <c r="Q35" s="126">
        <f t="shared" si="8"/>
        <v>560</v>
      </c>
      <c r="R35" s="126">
        <f t="shared" si="8"/>
        <v>444</v>
      </c>
      <c r="S35" s="126">
        <f t="shared" si="8"/>
        <v>702</v>
      </c>
      <c r="T35" s="126">
        <f t="shared" si="8"/>
        <v>698</v>
      </c>
      <c r="U35" s="126">
        <f t="shared" si="8"/>
        <v>672</v>
      </c>
      <c r="V35" s="126">
        <f t="shared" si="8"/>
        <v>415</v>
      </c>
      <c r="W35" s="126">
        <f t="shared" si="8"/>
        <v>355</v>
      </c>
      <c r="X35" s="126">
        <f t="shared" si="8"/>
        <v>319</v>
      </c>
      <c r="Y35" s="126">
        <f t="shared" si="8"/>
        <v>255</v>
      </c>
      <c r="Z35" s="126">
        <f t="shared" si="8"/>
        <v>641</v>
      </c>
      <c r="AA35" s="126">
        <f t="shared" si="8"/>
        <v>660</v>
      </c>
      <c r="AB35" s="126">
        <f t="shared" si="8"/>
        <v>501</v>
      </c>
      <c r="AC35" s="126">
        <f t="shared" si="8"/>
        <v>680</v>
      </c>
      <c r="AD35" s="126">
        <f t="shared" si="8"/>
        <v>882</v>
      </c>
      <c r="AE35" s="126">
        <f t="shared" si="8"/>
        <v>413</v>
      </c>
      <c r="AF35" s="126">
        <f t="shared" si="8"/>
        <v>240</v>
      </c>
      <c r="AG35" s="126">
        <f t="shared" si="8"/>
        <v>343</v>
      </c>
      <c r="AH35" s="126">
        <f t="shared" si="8"/>
        <v>0</v>
      </c>
      <c r="AI35" s="126">
        <f t="shared" si="8"/>
        <v>0</v>
      </c>
      <c r="AJ35" s="126">
        <f t="shared" si="8"/>
        <v>0</v>
      </c>
      <c r="AK35" s="126">
        <f t="shared" si="8"/>
        <v>0</v>
      </c>
      <c r="AL35" s="126">
        <f t="shared" si="8"/>
        <v>0</v>
      </c>
      <c r="AM35" s="126">
        <f t="shared" si="8"/>
        <v>0</v>
      </c>
      <c r="AN35" s="126">
        <f t="shared" si="8"/>
        <v>0</v>
      </c>
      <c r="AO35" s="126">
        <f t="shared" si="8"/>
        <v>0</v>
      </c>
      <c r="AP35" s="126">
        <f t="shared" si="8"/>
        <v>0</v>
      </c>
      <c r="AQ35" s="126">
        <f t="shared" si="8"/>
        <v>0</v>
      </c>
      <c r="AR35" s="126">
        <f t="shared" si="8"/>
        <v>0</v>
      </c>
      <c r="AS35" s="126">
        <f t="shared" si="8"/>
        <v>0</v>
      </c>
      <c r="AT35" s="126">
        <f t="shared" si="8"/>
        <v>0</v>
      </c>
      <c r="AU35" s="126">
        <f t="shared" si="8"/>
        <v>0</v>
      </c>
      <c r="AV35" s="126">
        <f t="shared" si="8"/>
        <v>0</v>
      </c>
      <c r="AW35" s="160"/>
    </row>
    <row r="36" ht="15" spans="1:49">
      <c r="A36" s="74" t="s">
        <v>56</v>
      </c>
      <c r="B36" s="48">
        <v>27</v>
      </c>
      <c r="C36" s="72" t="s">
        <v>26</v>
      </c>
      <c r="D36" s="50">
        <f>'1季度'!D36</f>
        <v>155</v>
      </c>
      <c r="E36" s="50">
        <v>158</v>
      </c>
      <c r="F36" s="51">
        <f t="shared" si="0"/>
        <v>158</v>
      </c>
      <c r="G36" s="52">
        <f>SUMPRODUCT((Sheet!$AY$111:$AY$173=$A$4)*(Sheet!$AZ$111:$AZ$173=$B$2)*Sheet!$CE$111:$CE$173)</f>
        <v>156</v>
      </c>
      <c r="H36" s="53">
        <f t="shared" si="2"/>
        <v>2</v>
      </c>
      <c r="I36" s="120">
        <f t="shared" si="1"/>
        <v>1.28205128205128</v>
      </c>
      <c r="J36" s="127">
        <v>18</v>
      </c>
      <c r="K36" s="127">
        <v>1</v>
      </c>
      <c r="L36" s="127">
        <v>3</v>
      </c>
      <c r="M36" s="127">
        <v>6</v>
      </c>
      <c r="N36" s="127">
        <v>10</v>
      </c>
      <c r="O36" s="127">
        <v>4</v>
      </c>
      <c r="P36" s="127">
        <v>6</v>
      </c>
      <c r="Q36" s="127">
        <v>6</v>
      </c>
      <c r="R36" s="127">
        <v>5</v>
      </c>
      <c r="S36" s="127">
        <v>8</v>
      </c>
      <c r="T36" s="127">
        <v>8</v>
      </c>
      <c r="U36" s="127">
        <v>7</v>
      </c>
      <c r="V36" s="127">
        <v>4</v>
      </c>
      <c r="W36" s="127">
        <v>3</v>
      </c>
      <c r="X36" s="127">
        <v>3</v>
      </c>
      <c r="Y36" s="127">
        <v>5</v>
      </c>
      <c r="Z36" s="127">
        <v>8</v>
      </c>
      <c r="AA36" s="127">
        <v>5</v>
      </c>
      <c r="AB36" s="127">
        <v>6</v>
      </c>
      <c r="AC36" s="127">
        <v>9</v>
      </c>
      <c r="AD36" s="127">
        <v>17</v>
      </c>
      <c r="AE36" s="127">
        <v>6</v>
      </c>
      <c r="AF36" s="127">
        <v>5</v>
      </c>
      <c r="AG36" s="127">
        <v>5</v>
      </c>
      <c r="AH36" s="127"/>
      <c r="AI36" s="127"/>
      <c r="AJ36" s="127"/>
      <c r="AK36" s="127"/>
      <c r="AL36" s="127"/>
      <c r="AM36" s="127"/>
      <c r="AN36" s="127"/>
      <c r="AO36" s="127"/>
      <c r="AP36" s="127"/>
      <c r="AQ36" s="127"/>
      <c r="AR36" s="127"/>
      <c r="AS36" s="127"/>
      <c r="AT36" s="127"/>
      <c r="AU36" s="127"/>
      <c r="AV36" s="127"/>
      <c r="AW36" s="160"/>
    </row>
    <row r="37" ht="15" spans="1:49">
      <c r="A37" s="74" t="s">
        <v>57</v>
      </c>
      <c r="B37" s="48">
        <v>28</v>
      </c>
      <c r="C37" s="72" t="s">
        <v>26</v>
      </c>
      <c r="D37" s="50">
        <f>'1季度'!D37</f>
        <v>9540</v>
      </c>
      <c r="E37" s="50">
        <v>9211</v>
      </c>
      <c r="F37" s="51">
        <f t="shared" si="0"/>
        <v>9211</v>
      </c>
      <c r="G37" s="52">
        <f>SUMPRODUCT((Sheet!$AY$111:$AY$173=$A$4)*(Sheet!$AZ$111:$AZ$173=$B$2)*Sheet!$CF$111:$CF$173)</f>
        <v>9166</v>
      </c>
      <c r="H37" s="53">
        <f t="shared" si="2"/>
        <v>45</v>
      </c>
      <c r="I37" s="120">
        <f t="shared" si="1"/>
        <v>0.490944795985162</v>
      </c>
      <c r="J37" s="127">
        <v>569</v>
      </c>
      <c r="K37" s="127">
        <v>266</v>
      </c>
      <c r="L37" s="127">
        <v>264</v>
      </c>
      <c r="M37" s="127">
        <v>484</v>
      </c>
      <c r="N37" s="127">
        <v>436</v>
      </c>
      <c r="O37" s="127">
        <v>326</v>
      </c>
      <c r="P37" s="127">
        <v>407</v>
      </c>
      <c r="Q37" s="127">
        <v>435</v>
      </c>
      <c r="R37" s="127">
        <v>326</v>
      </c>
      <c r="S37" s="127">
        <v>497</v>
      </c>
      <c r="T37" s="127">
        <v>521</v>
      </c>
      <c r="U37" s="127">
        <v>487</v>
      </c>
      <c r="V37" s="127">
        <v>310</v>
      </c>
      <c r="W37" s="127">
        <v>325</v>
      </c>
      <c r="X37" s="127">
        <v>229</v>
      </c>
      <c r="Y37" s="127">
        <v>189</v>
      </c>
      <c r="Z37" s="127">
        <v>441</v>
      </c>
      <c r="AA37" s="127">
        <v>513</v>
      </c>
      <c r="AB37" s="127">
        <v>380</v>
      </c>
      <c r="AC37" s="127">
        <v>492</v>
      </c>
      <c r="AD37" s="127">
        <v>608</v>
      </c>
      <c r="AE37" s="127">
        <v>278</v>
      </c>
      <c r="AF37" s="127">
        <v>187</v>
      </c>
      <c r="AG37" s="127">
        <v>241</v>
      </c>
      <c r="AH37" s="127"/>
      <c r="AI37" s="127"/>
      <c r="AJ37" s="127"/>
      <c r="AK37" s="127"/>
      <c r="AL37" s="127"/>
      <c r="AM37" s="127"/>
      <c r="AN37" s="127"/>
      <c r="AO37" s="127"/>
      <c r="AP37" s="127"/>
      <c r="AQ37" s="127"/>
      <c r="AR37" s="127"/>
      <c r="AS37" s="127"/>
      <c r="AT37" s="127"/>
      <c r="AU37" s="127"/>
      <c r="AV37" s="127"/>
      <c r="AW37" s="160"/>
    </row>
    <row r="38" ht="15" spans="1:49">
      <c r="A38" s="74" t="s">
        <v>58</v>
      </c>
      <c r="B38" s="48">
        <v>29</v>
      </c>
      <c r="C38" s="72" t="s">
        <v>26</v>
      </c>
      <c r="D38" s="50">
        <f>'1季度'!D38</f>
        <v>3574</v>
      </c>
      <c r="E38" s="50">
        <v>3533</v>
      </c>
      <c r="F38" s="51">
        <f t="shared" si="0"/>
        <v>3533</v>
      </c>
      <c r="G38" s="52">
        <f>SUMPRODUCT((Sheet!$AY$111:$AY$173=$A$4)*(Sheet!$AZ$111:$AZ$173=$B$2)*Sheet!$CG$111:$CG$173)</f>
        <v>3499</v>
      </c>
      <c r="H38" s="53">
        <f t="shared" si="2"/>
        <v>34</v>
      </c>
      <c r="I38" s="120">
        <f t="shared" si="1"/>
        <v>0.971706201771935</v>
      </c>
      <c r="J38" s="127">
        <v>165</v>
      </c>
      <c r="K38" s="127">
        <v>56</v>
      </c>
      <c r="L38" s="127">
        <v>97</v>
      </c>
      <c r="M38" s="127">
        <v>212</v>
      </c>
      <c r="N38" s="127">
        <v>152</v>
      </c>
      <c r="O38" s="127">
        <v>130</v>
      </c>
      <c r="P38" s="127">
        <v>186</v>
      </c>
      <c r="Q38" s="127">
        <v>137</v>
      </c>
      <c r="R38" s="127">
        <v>135</v>
      </c>
      <c r="S38" s="127">
        <v>135</v>
      </c>
      <c r="T38" s="127">
        <v>205</v>
      </c>
      <c r="U38" s="127">
        <v>170</v>
      </c>
      <c r="V38" s="127">
        <v>55</v>
      </c>
      <c r="W38" s="127">
        <v>83</v>
      </c>
      <c r="X38" s="127">
        <v>92</v>
      </c>
      <c r="Y38" s="127">
        <v>75</v>
      </c>
      <c r="Z38" s="127">
        <v>198</v>
      </c>
      <c r="AA38" s="127">
        <v>259</v>
      </c>
      <c r="AB38" s="127">
        <v>142</v>
      </c>
      <c r="AC38" s="127">
        <v>236</v>
      </c>
      <c r="AD38" s="127">
        <v>334</v>
      </c>
      <c r="AE38" s="127">
        <v>91</v>
      </c>
      <c r="AF38" s="127">
        <v>82</v>
      </c>
      <c r="AG38" s="127">
        <v>106</v>
      </c>
      <c r="AH38" s="127"/>
      <c r="AI38" s="127"/>
      <c r="AJ38" s="127"/>
      <c r="AK38" s="127"/>
      <c r="AL38" s="127"/>
      <c r="AM38" s="127"/>
      <c r="AN38" s="127"/>
      <c r="AO38" s="127"/>
      <c r="AP38" s="127"/>
      <c r="AQ38" s="127"/>
      <c r="AR38" s="127"/>
      <c r="AS38" s="127"/>
      <c r="AT38" s="127"/>
      <c r="AU38" s="127"/>
      <c r="AV38" s="127"/>
      <c r="AW38" s="160"/>
    </row>
    <row r="39" ht="15" spans="1:49">
      <c r="A39" s="74" t="s">
        <v>59</v>
      </c>
      <c r="B39" s="48">
        <v>30</v>
      </c>
      <c r="C39" s="72" t="s">
        <v>26</v>
      </c>
      <c r="D39" s="50">
        <f>'1季度'!D39</f>
        <v>5927</v>
      </c>
      <c r="E39" s="50">
        <v>5118</v>
      </c>
      <c r="F39" s="51">
        <f t="shared" si="0"/>
        <v>5118</v>
      </c>
      <c r="G39" s="52">
        <f>SUMPRODUCT((Sheet!$AY$111:$AY$173=$A$4)*(Sheet!$AZ$111:$AZ$173=$B$2)*Sheet!$CH$111:$CH$173)</f>
        <v>5116</v>
      </c>
      <c r="H39" s="53">
        <f t="shared" si="2"/>
        <v>2</v>
      </c>
      <c r="I39" s="120">
        <f t="shared" si="1"/>
        <v>0.0390930414386239</v>
      </c>
      <c r="J39" s="127">
        <v>383</v>
      </c>
      <c r="K39" s="127">
        <v>202</v>
      </c>
      <c r="L39" s="127">
        <v>124</v>
      </c>
      <c r="M39" s="127">
        <v>256</v>
      </c>
      <c r="N39" s="127">
        <v>270</v>
      </c>
      <c r="O39" s="127">
        <v>173</v>
      </c>
      <c r="P39" s="127">
        <v>221</v>
      </c>
      <c r="Q39" s="127">
        <v>279</v>
      </c>
      <c r="R39" s="127">
        <v>136</v>
      </c>
      <c r="S39" s="127">
        <v>350</v>
      </c>
      <c r="T39" s="127">
        <v>231</v>
      </c>
      <c r="U39" s="127">
        <v>292</v>
      </c>
      <c r="V39" s="127">
        <v>194</v>
      </c>
      <c r="W39" s="127">
        <v>222</v>
      </c>
      <c r="X39" s="127">
        <v>98</v>
      </c>
      <c r="Y39" s="127">
        <v>90</v>
      </c>
      <c r="Z39" s="127">
        <v>213</v>
      </c>
      <c r="AA39" s="127">
        <v>235</v>
      </c>
      <c r="AB39" s="127">
        <v>198</v>
      </c>
      <c r="AC39" s="127">
        <v>212</v>
      </c>
      <c r="AD39" s="127">
        <v>265</v>
      </c>
      <c r="AE39" s="127">
        <v>239</v>
      </c>
      <c r="AF39" s="127">
        <v>103</v>
      </c>
      <c r="AG39" s="127">
        <v>132</v>
      </c>
      <c r="AH39" s="127"/>
      <c r="AI39" s="127"/>
      <c r="AJ39" s="127"/>
      <c r="AK39" s="127"/>
      <c r="AL39" s="127"/>
      <c r="AM39" s="127"/>
      <c r="AN39" s="127"/>
      <c r="AO39" s="127"/>
      <c r="AP39" s="127"/>
      <c r="AQ39" s="127"/>
      <c r="AR39" s="127"/>
      <c r="AS39" s="127"/>
      <c r="AT39" s="127"/>
      <c r="AU39" s="127"/>
      <c r="AV39" s="127"/>
      <c r="AW39" s="160"/>
    </row>
    <row r="40" ht="15" spans="1:49">
      <c r="A40" s="74" t="s">
        <v>60</v>
      </c>
      <c r="B40" s="48">
        <v>31</v>
      </c>
      <c r="C40" s="72" t="s">
        <v>26</v>
      </c>
      <c r="D40" s="50">
        <f>'1季度'!D40</f>
        <v>3301</v>
      </c>
      <c r="E40" s="50">
        <v>3093</v>
      </c>
      <c r="F40" s="51">
        <f t="shared" si="0"/>
        <v>3093</v>
      </c>
      <c r="G40" s="52">
        <f>SUMPRODUCT((Sheet!$AY$111:$AY$173=$A$4)*(Sheet!$AZ$111:$AZ$173=$B$2)*Sheet!$CI$111:$CI$173)</f>
        <v>3029</v>
      </c>
      <c r="H40" s="53">
        <f t="shared" si="2"/>
        <v>64</v>
      </c>
      <c r="I40" s="120">
        <f t="shared" si="1"/>
        <v>2.11290855067679</v>
      </c>
      <c r="J40" s="127">
        <v>189</v>
      </c>
      <c r="K40" s="127">
        <v>133</v>
      </c>
      <c r="L40" s="127">
        <v>88</v>
      </c>
      <c r="M40" s="127">
        <v>169</v>
      </c>
      <c r="N40" s="127">
        <v>114</v>
      </c>
      <c r="O40" s="127">
        <v>102</v>
      </c>
      <c r="P40" s="127">
        <v>87</v>
      </c>
      <c r="Q40" s="127">
        <v>119</v>
      </c>
      <c r="R40" s="127">
        <v>113</v>
      </c>
      <c r="S40" s="127">
        <v>197</v>
      </c>
      <c r="T40" s="127">
        <v>169</v>
      </c>
      <c r="U40" s="127">
        <v>178</v>
      </c>
      <c r="V40" s="127">
        <v>101</v>
      </c>
      <c r="W40" s="127">
        <v>27</v>
      </c>
      <c r="X40" s="127">
        <v>87</v>
      </c>
      <c r="Y40" s="127">
        <v>61</v>
      </c>
      <c r="Z40" s="127">
        <v>192</v>
      </c>
      <c r="AA40" s="127">
        <v>142</v>
      </c>
      <c r="AB40" s="127">
        <v>115</v>
      </c>
      <c r="AC40" s="127">
        <v>179</v>
      </c>
      <c r="AD40" s="127">
        <v>257</v>
      </c>
      <c r="AE40" s="127">
        <v>129</v>
      </c>
      <c r="AF40" s="127">
        <v>48</v>
      </c>
      <c r="AG40" s="127">
        <v>97</v>
      </c>
      <c r="AH40" s="127"/>
      <c r="AI40" s="127"/>
      <c r="AJ40" s="127"/>
      <c r="AK40" s="127"/>
      <c r="AL40" s="127"/>
      <c r="AM40" s="127"/>
      <c r="AN40" s="127"/>
      <c r="AO40" s="127"/>
      <c r="AP40" s="127"/>
      <c r="AQ40" s="127"/>
      <c r="AR40" s="127"/>
      <c r="AS40" s="127"/>
      <c r="AT40" s="127"/>
      <c r="AU40" s="127"/>
      <c r="AV40" s="127"/>
      <c r="AW40" s="160"/>
    </row>
    <row r="41" ht="15" spans="1:49">
      <c r="A41" s="71" t="s">
        <v>61</v>
      </c>
      <c r="B41" s="48">
        <v>32</v>
      </c>
      <c r="C41" s="72" t="s">
        <v>26</v>
      </c>
      <c r="D41" s="50">
        <f>'1季度'!D41</f>
        <v>735</v>
      </c>
      <c r="E41" s="50">
        <v>481</v>
      </c>
      <c r="F41" s="51">
        <f t="shared" si="0"/>
        <v>481</v>
      </c>
      <c r="G41" s="52">
        <f>SUMPRODUCT((Sheet!$AY$111:$AY$173=$A$4)*(Sheet!$AZ$111:$AZ$173=$B$2)*Sheet!$CJ$111:$CJ$173)</f>
        <v>484</v>
      </c>
      <c r="H41" s="53">
        <f t="shared" si="2"/>
        <v>-3</v>
      </c>
      <c r="I41" s="120">
        <f t="shared" si="1"/>
        <v>-0.619834710743802</v>
      </c>
      <c r="J41" s="128">
        <f>J42+J43+J44+J45</f>
        <v>27</v>
      </c>
      <c r="K41" s="128">
        <f t="shared" ref="K41:AV41" si="9">K42+K43+K44+K45</f>
        <v>14</v>
      </c>
      <c r="L41" s="128">
        <f t="shared" si="9"/>
        <v>19</v>
      </c>
      <c r="M41" s="128">
        <f t="shared" si="9"/>
        <v>28</v>
      </c>
      <c r="N41" s="128">
        <f t="shared" si="9"/>
        <v>10</v>
      </c>
      <c r="O41" s="128">
        <f t="shared" si="9"/>
        <v>17</v>
      </c>
      <c r="P41" s="128">
        <f t="shared" si="9"/>
        <v>12</v>
      </c>
      <c r="Q41" s="128">
        <f t="shared" si="9"/>
        <v>18</v>
      </c>
      <c r="R41" s="128">
        <f t="shared" si="9"/>
        <v>10</v>
      </c>
      <c r="S41" s="128">
        <f t="shared" si="9"/>
        <v>13</v>
      </c>
      <c r="T41" s="128">
        <f t="shared" si="9"/>
        <v>28</v>
      </c>
      <c r="U41" s="128">
        <f t="shared" si="9"/>
        <v>25</v>
      </c>
      <c r="V41" s="128">
        <f t="shared" si="9"/>
        <v>13</v>
      </c>
      <c r="W41" s="128">
        <f t="shared" si="9"/>
        <v>16</v>
      </c>
      <c r="X41" s="128">
        <f t="shared" si="9"/>
        <v>21</v>
      </c>
      <c r="Y41" s="128">
        <f t="shared" si="9"/>
        <v>18</v>
      </c>
      <c r="Z41" s="128">
        <f t="shared" si="9"/>
        <v>14</v>
      </c>
      <c r="AA41" s="128">
        <f t="shared" si="9"/>
        <v>26</v>
      </c>
      <c r="AB41" s="128">
        <f t="shared" si="9"/>
        <v>22</v>
      </c>
      <c r="AC41" s="128">
        <f t="shared" si="9"/>
        <v>32</v>
      </c>
      <c r="AD41" s="128">
        <f t="shared" si="9"/>
        <v>44</v>
      </c>
      <c r="AE41" s="128">
        <f t="shared" si="9"/>
        <v>18</v>
      </c>
      <c r="AF41" s="128">
        <f t="shared" si="9"/>
        <v>23</v>
      </c>
      <c r="AG41" s="128">
        <f t="shared" si="9"/>
        <v>13</v>
      </c>
      <c r="AH41" s="128">
        <f t="shared" si="9"/>
        <v>0</v>
      </c>
      <c r="AI41" s="128">
        <f t="shared" si="9"/>
        <v>0</v>
      </c>
      <c r="AJ41" s="128">
        <f t="shared" si="9"/>
        <v>0</v>
      </c>
      <c r="AK41" s="128">
        <f t="shared" si="9"/>
        <v>0</v>
      </c>
      <c r="AL41" s="128">
        <f t="shared" si="9"/>
        <v>0</v>
      </c>
      <c r="AM41" s="128">
        <f t="shared" si="9"/>
        <v>0</v>
      </c>
      <c r="AN41" s="128">
        <f t="shared" si="9"/>
        <v>0</v>
      </c>
      <c r="AO41" s="128">
        <f t="shared" si="9"/>
        <v>0</v>
      </c>
      <c r="AP41" s="128">
        <f t="shared" si="9"/>
        <v>0</v>
      </c>
      <c r="AQ41" s="128">
        <f t="shared" si="9"/>
        <v>0</v>
      </c>
      <c r="AR41" s="128">
        <f t="shared" si="9"/>
        <v>0</v>
      </c>
      <c r="AS41" s="128">
        <f t="shared" si="9"/>
        <v>0</v>
      </c>
      <c r="AT41" s="128">
        <f t="shared" si="9"/>
        <v>0</v>
      </c>
      <c r="AU41" s="128">
        <f t="shared" si="9"/>
        <v>0</v>
      </c>
      <c r="AV41" s="128">
        <f t="shared" si="9"/>
        <v>0</v>
      </c>
      <c r="AW41" s="160"/>
    </row>
    <row r="42" ht="15" spans="1:49">
      <c r="A42" s="74" t="s">
        <v>62</v>
      </c>
      <c r="B42" s="48">
        <v>33</v>
      </c>
      <c r="C42" s="72" t="s">
        <v>26</v>
      </c>
      <c r="D42" s="50">
        <f>'1季度'!D42</f>
        <v>4</v>
      </c>
      <c r="E42" s="50">
        <v>4</v>
      </c>
      <c r="F42" s="51">
        <f t="shared" si="0"/>
        <v>4</v>
      </c>
      <c r="G42" s="52">
        <f>SUMPRODUCT((Sheet!$AY$111:$AY$173=$A$4)*(Sheet!$AZ$111:$AZ$173=$B$2)*Sheet!$CK$111:$CK$173)</f>
        <v>4</v>
      </c>
      <c r="H42" s="53">
        <f t="shared" si="2"/>
        <v>0</v>
      </c>
      <c r="I42" s="120">
        <f t="shared" si="1"/>
        <v>0</v>
      </c>
      <c r="J42" s="127"/>
      <c r="K42" s="127">
        <v>1</v>
      </c>
      <c r="L42" s="127"/>
      <c r="M42" s="127">
        <v>1</v>
      </c>
      <c r="N42" s="127"/>
      <c r="O42" s="127"/>
      <c r="P42" s="127"/>
      <c r="Q42" s="127"/>
      <c r="R42" s="127"/>
      <c r="S42" s="127"/>
      <c r="T42" s="127"/>
      <c r="U42" s="127"/>
      <c r="V42" s="127"/>
      <c r="W42" s="127"/>
      <c r="X42" s="127"/>
      <c r="Y42" s="127"/>
      <c r="Z42" s="127"/>
      <c r="AA42" s="127">
        <v>2</v>
      </c>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60"/>
    </row>
    <row r="43" ht="15" spans="1:49">
      <c r="A43" s="74" t="s">
        <v>63</v>
      </c>
      <c r="B43" s="48">
        <v>34</v>
      </c>
      <c r="C43" s="72" t="s">
        <v>26</v>
      </c>
      <c r="D43" s="50">
        <f>'1季度'!D43</f>
        <v>3</v>
      </c>
      <c r="E43" s="50">
        <v>19</v>
      </c>
      <c r="F43" s="51">
        <f t="shared" si="0"/>
        <v>19</v>
      </c>
      <c r="G43" s="52">
        <f>SUMPRODUCT((Sheet!$AY$111:$AY$173=$A$4)*(Sheet!$AZ$111:$AZ$173=$B$2)*Sheet!$CL$111:$CL$173)</f>
        <v>19</v>
      </c>
      <c r="H43" s="53">
        <f t="shared" si="2"/>
        <v>0</v>
      </c>
      <c r="I43" s="120">
        <f t="shared" si="1"/>
        <v>0</v>
      </c>
      <c r="J43" s="127">
        <v>2</v>
      </c>
      <c r="K43" s="127">
        <v>3</v>
      </c>
      <c r="L43" s="127"/>
      <c r="M43" s="127">
        <v>2</v>
      </c>
      <c r="N43" s="127"/>
      <c r="O43" s="127"/>
      <c r="P43" s="127">
        <v>2</v>
      </c>
      <c r="Q43" s="127">
        <v>2</v>
      </c>
      <c r="R43" s="127"/>
      <c r="S43" s="127"/>
      <c r="T43" s="127">
        <v>1</v>
      </c>
      <c r="U43" s="127"/>
      <c r="V43" s="127">
        <v>3</v>
      </c>
      <c r="W43" s="127"/>
      <c r="X43" s="127"/>
      <c r="Y43" s="127"/>
      <c r="Z43" s="127"/>
      <c r="AA43" s="127">
        <v>1</v>
      </c>
      <c r="AB43" s="127">
        <v>1</v>
      </c>
      <c r="AC43" s="127"/>
      <c r="AD43" s="127"/>
      <c r="AE43" s="127"/>
      <c r="AF43" s="127"/>
      <c r="AG43" s="127">
        <v>2</v>
      </c>
      <c r="AH43" s="127"/>
      <c r="AI43" s="127"/>
      <c r="AJ43" s="127"/>
      <c r="AK43" s="127"/>
      <c r="AL43" s="127"/>
      <c r="AM43" s="127"/>
      <c r="AN43" s="127"/>
      <c r="AO43" s="127"/>
      <c r="AP43" s="127"/>
      <c r="AQ43" s="127"/>
      <c r="AR43" s="127"/>
      <c r="AS43" s="127"/>
      <c r="AT43" s="127"/>
      <c r="AU43" s="127"/>
      <c r="AV43" s="127"/>
      <c r="AW43" s="160"/>
    </row>
    <row r="44" ht="15" spans="1:49">
      <c r="A44" s="74" t="s">
        <v>64</v>
      </c>
      <c r="B44" s="48">
        <v>35</v>
      </c>
      <c r="C44" s="72" t="s">
        <v>26</v>
      </c>
      <c r="D44" s="50">
        <f>'1季度'!D44</f>
        <v>5</v>
      </c>
      <c r="E44" s="50">
        <v>38</v>
      </c>
      <c r="F44" s="51">
        <f t="shared" si="0"/>
        <v>38</v>
      </c>
      <c r="G44" s="52">
        <f>SUMPRODUCT((Sheet!$AY$111:$AY$173=$A$4)*(Sheet!$AZ$111:$AZ$173=$B$2)*Sheet!$CM$111:$CM$173)</f>
        <v>38</v>
      </c>
      <c r="H44" s="53">
        <f t="shared" si="2"/>
        <v>0</v>
      </c>
      <c r="I44" s="120">
        <f t="shared" si="1"/>
        <v>0</v>
      </c>
      <c r="J44" s="127">
        <v>2</v>
      </c>
      <c r="K44" s="127">
        <v>2</v>
      </c>
      <c r="L44" s="127"/>
      <c r="M44" s="127">
        <v>3</v>
      </c>
      <c r="N44" s="127"/>
      <c r="O44" s="127">
        <v>2</v>
      </c>
      <c r="P44" s="127"/>
      <c r="Q44" s="127">
        <v>3</v>
      </c>
      <c r="R44" s="127"/>
      <c r="S44" s="127"/>
      <c r="T44" s="127"/>
      <c r="U44" s="127">
        <v>6</v>
      </c>
      <c r="V44" s="127"/>
      <c r="W44" s="127">
        <v>4</v>
      </c>
      <c r="X44" s="127">
        <v>2</v>
      </c>
      <c r="Y44" s="127">
        <v>3</v>
      </c>
      <c r="Z44" s="127">
        <v>2</v>
      </c>
      <c r="AA44" s="127">
        <v>1</v>
      </c>
      <c r="AB44" s="127"/>
      <c r="AC44" s="127">
        <v>3</v>
      </c>
      <c r="AD44" s="127">
        <v>3</v>
      </c>
      <c r="AE44" s="127"/>
      <c r="AF44" s="127"/>
      <c r="AG44" s="127">
        <v>2</v>
      </c>
      <c r="AH44" s="127"/>
      <c r="AI44" s="127"/>
      <c r="AJ44" s="127"/>
      <c r="AK44" s="127"/>
      <c r="AL44" s="127"/>
      <c r="AM44" s="127"/>
      <c r="AN44" s="127"/>
      <c r="AO44" s="127"/>
      <c r="AP44" s="127"/>
      <c r="AQ44" s="127"/>
      <c r="AR44" s="127"/>
      <c r="AS44" s="127"/>
      <c r="AT44" s="127"/>
      <c r="AU44" s="127"/>
      <c r="AV44" s="127"/>
      <c r="AW44" s="160"/>
    </row>
    <row r="45" ht="15" spans="1:49">
      <c r="A45" s="74" t="s">
        <v>65</v>
      </c>
      <c r="B45" s="48">
        <v>36</v>
      </c>
      <c r="C45" s="72" t="s">
        <v>26</v>
      </c>
      <c r="D45" s="50">
        <f>'1季度'!D45</f>
        <v>723</v>
      </c>
      <c r="E45" s="50">
        <v>420</v>
      </c>
      <c r="F45" s="51">
        <f t="shared" si="0"/>
        <v>420</v>
      </c>
      <c r="G45" s="52">
        <f>SUMPRODUCT((Sheet!$AY$111:$AY$173=$A$4)*(Sheet!$AZ$111:$AZ$173=$B$2)*Sheet!$CN$111:$CN$173)</f>
        <v>423</v>
      </c>
      <c r="H45" s="53">
        <f t="shared" si="2"/>
        <v>-3</v>
      </c>
      <c r="I45" s="120">
        <f t="shared" si="1"/>
        <v>-0.709219858156028</v>
      </c>
      <c r="J45" s="127">
        <v>23</v>
      </c>
      <c r="K45" s="127">
        <v>8</v>
      </c>
      <c r="L45" s="127">
        <v>19</v>
      </c>
      <c r="M45" s="127">
        <v>22</v>
      </c>
      <c r="N45" s="127">
        <v>10</v>
      </c>
      <c r="O45" s="127">
        <v>15</v>
      </c>
      <c r="P45" s="127">
        <v>10</v>
      </c>
      <c r="Q45" s="127">
        <v>13</v>
      </c>
      <c r="R45" s="127">
        <v>10</v>
      </c>
      <c r="S45" s="127">
        <v>13</v>
      </c>
      <c r="T45" s="127">
        <v>27</v>
      </c>
      <c r="U45" s="127">
        <v>19</v>
      </c>
      <c r="V45" s="127">
        <v>10</v>
      </c>
      <c r="W45" s="127">
        <v>12</v>
      </c>
      <c r="X45" s="127">
        <v>19</v>
      </c>
      <c r="Y45" s="127">
        <v>15</v>
      </c>
      <c r="Z45" s="127">
        <v>12</v>
      </c>
      <c r="AA45" s="127">
        <v>22</v>
      </c>
      <c r="AB45" s="127">
        <v>21</v>
      </c>
      <c r="AC45" s="127">
        <v>29</v>
      </c>
      <c r="AD45" s="127">
        <v>41</v>
      </c>
      <c r="AE45" s="127">
        <v>18</v>
      </c>
      <c r="AF45" s="127">
        <v>23</v>
      </c>
      <c r="AG45" s="127">
        <v>9</v>
      </c>
      <c r="AH45" s="127"/>
      <c r="AI45" s="127"/>
      <c r="AJ45" s="127"/>
      <c r="AK45" s="127"/>
      <c r="AL45" s="127"/>
      <c r="AM45" s="127"/>
      <c r="AN45" s="127"/>
      <c r="AO45" s="127"/>
      <c r="AP45" s="127"/>
      <c r="AQ45" s="127"/>
      <c r="AR45" s="127"/>
      <c r="AS45" s="127"/>
      <c r="AT45" s="127"/>
      <c r="AU45" s="127"/>
      <c r="AV45" s="127"/>
      <c r="AW45" s="160"/>
    </row>
    <row r="46" ht="15" spans="1:49">
      <c r="A46" s="74" t="s">
        <v>66</v>
      </c>
      <c r="B46" s="48" t="s">
        <v>67</v>
      </c>
      <c r="C46" s="72" t="s">
        <v>26</v>
      </c>
      <c r="D46" s="50">
        <f>'1季度'!D46</f>
        <v>716</v>
      </c>
      <c r="E46" s="50">
        <v>414</v>
      </c>
      <c r="F46" s="51">
        <f t="shared" si="0"/>
        <v>414</v>
      </c>
      <c r="G46" s="52">
        <f>SUMPRODUCT((Sheet!$AY$111:$AY$173=$A$4)*(Sheet!$AZ$111:$AZ$173=$B$2)*Sheet!$CO$111:$CO$173)</f>
        <v>416</v>
      </c>
      <c r="H46" s="53">
        <f t="shared" si="2"/>
        <v>-2</v>
      </c>
      <c r="I46" s="120">
        <f t="shared" si="1"/>
        <v>-0.480769230769231</v>
      </c>
      <c r="J46" s="129">
        <f>J47+J48</f>
        <v>14</v>
      </c>
      <c r="K46" s="129">
        <f t="shared" ref="K46:AV46" si="10">K47+K48</f>
        <v>12</v>
      </c>
      <c r="L46" s="129">
        <f t="shared" si="10"/>
        <v>16</v>
      </c>
      <c r="M46" s="129">
        <f t="shared" si="10"/>
        <v>18</v>
      </c>
      <c r="N46" s="129">
        <f t="shared" si="10"/>
        <v>9</v>
      </c>
      <c r="O46" s="129">
        <f t="shared" si="10"/>
        <v>12</v>
      </c>
      <c r="P46" s="129">
        <f t="shared" si="10"/>
        <v>12</v>
      </c>
      <c r="Q46" s="129">
        <f t="shared" si="10"/>
        <v>18</v>
      </c>
      <c r="R46" s="129">
        <f t="shared" si="10"/>
        <v>10</v>
      </c>
      <c r="S46" s="129">
        <f t="shared" si="10"/>
        <v>13</v>
      </c>
      <c r="T46" s="129">
        <f t="shared" si="10"/>
        <v>19</v>
      </c>
      <c r="U46" s="129">
        <f t="shared" si="10"/>
        <v>25</v>
      </c>
      <c r="V46" s="129">
        <f t="shared" si="10"/>
        <v>12</v>
      </c>
      <c r="W46" s="129">
        <f t="shared" si="10"/>
        <v>14</v>
      </c>
      <c r="X46" s="129">
        <f t="shared" si="10"/>
        <v>10</v>
      </c>
      <c r="Y46" s="129">
        <f t="shared" si="10"/>
        <v>8</v>
      </c>
      <c r="Z46" s="129">
        <f t="shared" si="10"/>
        <v>14</v>
      </c>
      <c r="AA46" s="129">
        <f t="shared" si="10"/>
        <v>26</v>
      </c>
      <c r="AB46" s="129">
        <f t="shared" si="10"/>
        <v>22</v>
      </c>
      <c r="AC46" s="129">
        <f t="shared" si="10"/>
        <v>32</v>
      </c>
      <c r="AD46" s="129">
        <f t="shared" si="10"/>
        <v>44</v>
      </c>
      <c r="AE46" s="129">
        <f t="shared" si="10"/>
        <v>18</v>
      </c>
      <c r="AF46" s="129">
        <f t="shared" si="10"/>
        <v>23</v>
      </c>
      <c r="AG46" s="129">
        <f t="shared" si="10"/>
        <v>13</v>
      </c>
      <c r="AH46" s="129">
        <f t="shared" si="10"/>
        <v>0</v>
      </c>
      <c r="AI46" s="129">
        <f t="shared" si="10"/>
        <v>0</v>
      </c>
      <c r="AJ46" s="129">
        <f t="shared" si="10"/>
        <v>0</v>
      </c>
      <c r="AK46" s="129">
        <f t="shared" si="10"/>
        <v>0</v>
      </c>
      <c r="AL46" s="129">
        <f t="shared" si="10"/>
        <v>0</v>
      </c>
      <c r="AM46" s="129">
        <f t="shared" si="10"/>
        <v>0</v>
      </c>
      <c r="AN46" s="129">
        <f t="shared" si="10"/>
        <v>0</v>
      </c>
      <c r="AO46" s="129">
        <f t="shared" si="10"/>
        <v>0</v>
      </c>
      <c r="AP46" s="129">
        <f t="shared" si="10"/>
        <v>0</v>
      </c>
      <c r="AQ46" s="129">
        <f t="shared" si="10"/>
        <v>0</v>
      </c>
      <c r="AR46" s="129">
        <f t="shared" si="10"/>
        <v>0</v>
      </c>
      <c r="AS46" s="129">
        <f t="shared" si="10"/>
        <v>0</v>
      </c>
      <c r="AT46" s="129">
        <f t="shared" si="10"/>
        <v>0</v>
      </c>
      <c r="AU46" s="129">
        <f t="shared" si="10"/>
        <v>0</v>
      </c>
      <c r="AV46" s="129">
        <f t="shared" si="10"/>
        <v>0</v>
      </c>
      <c r="AW46" s="160"/>
    </row>
    <row r="47" ht="15" spans="1:49">
      <c r="A47" s="74" t="s">
        <v>68</v>
      </c>
      <c r="B47" s="48">
        <v>37</v>
      </c>
      <c r="C47" s="72" t="s">
        <v>26</v>
      </c>
      <c r="D47" s="50">
        <f>'1季度'!D47</f>
        <v>118</v>
      </c>
      <c r="E47" s="50">
        <v>179</v>
      </c>
      <c r="F47" s="51">
        <f t="shared" si="0"/>
        <v>179</v>
      </c>
      <c r="G47" s="52">
        <f>SUMPRODUCT((Sheet!$AY$111:$AY$173=$A$4)*(Sheet!$AZ$111:$AZ$173=$B$2)*Sheet!$CP$111:$CP$173)</f>
        <v>180</v>
      </c>
      <c r="H47" s="53">
        <f t="shared" si="2"/>
        <v>-1</v>
      </c>
      <c r="I47" s="120">
        <f t="shared" si="1"/>
        <v>-0.555555555555556</v>
      </c>
      <c r="J47" s="127">
        <v>6</v>
      </c>
      <c r="K47" s="127">
        <v>3</v>
      </c>
      <c r="L47" s="127">
        <v>4</v>
      </c>
      <c r="M47" s="127">
        <v>10</v>
      </c>
      <c r="N47" s="127">
        <v>6</v>
      </c>
      <c r="O47" s="127">
        <v>5</v>
      </c>
      <c r="P47" s="127">
        <v>6</v>
      </c>
      <c r="Q47" s="127">
        <v>7</v>
      </c>
      <c r="R47" s="127">
        <v>5</v>
      </c>
      <c r="S47" s="127">
        <v>2</v>
      </c>
      <c r="T47" s="127">
        <v>7</v>
      </c>
      <c r="U47" s="127">
        <v>12</v>
      </c>
      <c r="V47" s="127">
        <v>5</v>
      </c>
      <c r="W47" s="127">
        <v>6</v>
      </c>
      <c r="X47" s="127">
        <v>4</v>
      </c>
      <c r="Y47" s="127">
        <v>3</v>
      </c>
      <c r="Z47" s="127">
        <v>8</v>
      </c>
      <c r="AA47" s="127">
        <v>10</v>
      </c>
      <c r="AB47" s="127">
        <v>8</v>
      </c>
      <c r="AC47" s="127">
        <v>12</v>
      </c>
      <c r="AD47" s="127">
        <v>29</v>
      </c>
      <c r="AE47" s="127">
        <v>5</v>
      </c>
      <c r="AF47" s="127">
        <v>10</v>
      </c>
      <c r="AG47" s="127">
        <v>6</v>
      </c>
      <c r="AH47" s="127"/>
      <c r="AI47" s="127"/>
      <c r="AJ47" s="127"/>
      <c r="AK47" s="127"/>
      <c r="AL47" s="127"/>
      <c r="AM47" s="127"/>
      <c r="AN47" s="127"/>
      <c r="AO47" s="127"/>
      <c r="AP47" s="127"/>
      <c r="AQ47" s="127"/>
      <c r="AR47" s="127"/>
      <c r="AS47" s="127"/>
      <c r="AT47" s="127"/>
      <c r="AU47" s="127"/>
      <c r="AV47" s="127"/>
      <c r="AW47" s="160"/>
    </row>
    <row r="48" ht="15.75" spans="1:49">
      <c r="A48" s="75" t="s">
        <v>69</v>
      </c>
      <c r="B48" s="48">
        <v>38</v>
      </c>
      <c r="C48" s="72" t="s">
        <v>26</v>
      </c>
      <c r="D48" s="50">
        <f>'1季度'!D48</f>
        <v>270</v>
      </c>
      <c r="E48" s="50">
        <v>235</v>
      </c>
      <c r="F48" s="51">
        <f t="shared" si="0"/>
        <v>235</v>
      </c>
      <c r="G48" s="52">
        <f>SUMPRODUCT((Sheet!$AY$111:$AY$173=$A$4)*(Sheet!$AZ$111:$AZ$173=$B$2)*Sheet!$CQ$111:$CQ$173)</f>
        <v>236</v>
      </c>
      <c r="H48" s="53">
        <f t="shared" si="2"/>
        <v>-1</v>
      </c>
      <c r="I48" s="120">
        <f t="shared" si="1"/>
        <v>-0.423728813559322</v>
      </c>
      <c r="J48" s="130">
        <v>8</v>
      </c>
      <c r="K48" s="130">
        <v>9</v>
      </c>
      <c r="L48" s="130">
        <v>12</v>
      </c>
      <c r="M48" s="130">
        <v>8</v>
      </c>
      <c r="N48" s="130">
        <v>3</v>
      </c>
      <c r="O48" s="130">
        <v>7</v>
      </c>
      <c r="P48" s="130">
        <v>6</v>
      </c>
      <c r="Q48" s="130">
        <v>11</v>
      </c>
      <c r="R48" s="130">
        <v>5</v>
      </c>
      <c r="S48" s="130">
        <v>11</v>
      </c>
      <c r="T48" s="130">
        <v>12</v>
      </c>
      <c r="U48" s="130">
        <v>13</v>
      </c>
      <c r="V48" s="130">
        <v>7</v>
      </c>
      <c r="W48" s="130">
        <v>8</v>
      </c>
      <c r="X48" s="130">
        <v>6</v>
      </c>
      <c r="Y48" s="130">
        <v>5</v>
      </c>
      <c r="Z48" s="130">
        <v>6</v>
      </c>
      <c r="AA48" s="130">
        <v>16</v>
      </c>
      <c r="AB48" s="130">
        <v>14</v>
      </c>
      <c r="AC48" s="130">
        <v>20</v>
      </c>
      <c r="AD48" s="130">
        <v>15</v>
      </c>
      <c r="AE48" s="130">
        <v>13</v>
      </c>
      <c r="AF48" s="130">
        <v>13</v>
      </c>
      <c r="AG48" s="130">
        <v>7</v>
      </c>
      <c r="AH48" s="130"/>
      <c r="AI48" s="130"/>
      <c r="AJ48" s="130"/>
      <c r="AK48" s="130"/>
      <c r="AL48" s="130"/>
      <c r="AM48" s="130"/>
      <c r="AN48" s="130"/>
      <c r="AO48" s="130"/>
      <c r="AP48" s="130"/>
      <c r="AQ48" s="130"/>
      <c r="AR48" s="130"/>
      <c r="AS48" s="130"/>
      <c r="AT48" s="130"/>
      <c r="AU48" s="130"/>
      <c r="AV48" s="130"/>
      <c r="AW48" s="160"/>
    </row>
    <row r="49" ht="24" customHeight="1" spans="1:48">
      <c r="A49" s="76" t="s">
        <v>70</v>
      </c>
      <c r="B49" s="77" t="s">
        <v>71</v>
      </c>
      <c r="C49" s="77"/>
      <c r="D49" s="77"/>
      <c r="E49" s="77"/>
      <c r="F49" s="77"/>
      <c r="G49" s="78" t="s">
        <v>72</v>
      </c>
      <c r="H49" s="78"/>
      <c r="I49" s="78"/>
      <c r="J49" s="131"/>
      <c r="K49" s="131"/>
      <c r="L49" s="131"/>
      <c r="M49" s="131"/>
      <c r="N49" s="131"/>
      <c r="O49" s="131"/>
      <c r="P49" s="131"/>
      <c r="Q49" s="131"/>
      <c r="R49" s="131"/>
      <c r="S49" s="131"/>
      <c r="T49" s="131"/>
      <c r="U49" s="131"/>
      <c r="V49" s="131"/>
      <c r="W49" s="131"/>
      <c r="X49" s="131"/>
      <c r="Y49" s="131"/>
      <c r="Z49" s="131"/>
      <c r="AA49" s="131"/>
      <c r="AB49" s="131">
        <f t="shared" ref="AB49:AG49" si="11">AB41-AB46</f>
        <v>0</v>
      </c>
      <c r="AC49" s="131">
        <f t="shared" si="11"/>
        <v>0</v>
      </c>
      <c r="AD49" s="131">
        <f t="shared" si="11"/>
        <v>0</v>
      </c>
      <c r="AE49" s="131">
        <f t="shared" si="11"/>
        <v>0</v>
      </c>
      <c r="AF49" s="131">
        <f t="shared" si="11"/>
        <v>0</v>
      </c>
      <c r="AG49" s="131">
        <f t="shared" si="11"/>
        <v>0</v>
      </c>
      <c r="AH49" s="154"/>
      <c r="AI49" s="154"/>
      <c r="AJ49" s="154"/>
      <c r="AK49" s="154"/>
      <c r="AL49" s="154"/>
      <c r="AM49" s="154"/>
      <c r="AN49" s="154"/>
      <c r="AO49" s="154"/>
      <c r="AP49" s="154"/>
      <c r="AQ49" s="154"/>
      <c r="AR49" s="154"/>
      <c r="AS49" s="154"/>
      <c r="AT49" s="154"/>
      <c r="AU49" s="154"/>
      <c r="AV49" s="154"/>
    </row>
    <row r="50" ht="44" customHeight="1" spans="1:48">
      <c r="A50" s="79" t="s">
        <v>73</v>
      </c>
      <c r="B50" s="79"/>
      <c r="C50" s="79"/>
      <c r="D50" s="79"/>
      <c r="E50" s="79"/>
      <c r="F50" s="79"/>
      <c r="G50" s="79"/>
      <c r="I50" s="132"/>
      <c r="J50" s="133"/>
      <c r="K50" s="133"/>
      <c r="L50" s="133"/>
      <c r="M50" s="133"/>
      <c r="N50" s="133"/>
      <c r="O50" s="133"/>
      <c r="P50" s="133"/>
      <c r="Q50" s="133"/>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row>
    <row r="51" ht="21" customHeight="1" spans="1:48">
      <c r="A51" s="80" t="s">
        <v>74</v>
      </c>
      <c r="B51" s="80"/>
      <c r="C51" s="80"/>
      <c r="D51" s="80"/>
      <c r="E51" s="80"/>
      <c r="F51" s="80"/>
      <c r="I51" s="134"/>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row>
    <row r="52" ht="19.5" customHeight="1" spans="1:48">
      <c r="A52" s="81" t="s">
        <v>75</v>
      </c>
      <c r="B52" s="82" t="s">
        <v>76</v>
      </c>
      <c r="C52" s="83"/>
      <c r="D52" s="85"/>
      <c r="E52" s="85"/>
      <c r="F52" s="85">
        <f t="shared" ref="F52:AV54" si="12">F6-F7</f>
        <v>5817</v>
      </c>
      <c r="G52" s="85"/>
      <c r="H52" s="86" t="s">
        <v>77</v>
      </c>
      <c r="I52" s="136"/>
      <c r="J52" s="85">
        <f t="shared" si="12"/>
        <v>54</v>
      </c>
      <c r="K52" s="85">
        <f t="shared" si="12"/>
        <v>352</v>
      </c>
      <c r="L52" s="85">
        <f t="shared" si="12"/>
        <v>2059</v>
      </c>
      <c r="M52" s="85">
        <f t="shared" si="12"/>
        <v>47</v>
      </c>
      <c r="N52" s="85">
        <f t="shared" si="12"/>
        <v>101</v>
      </c>
      <c r="O52" s="85">
        <f t="shared" si="12"/>
        <v>12</v>
      </c>
      <c r="P52" s="85">
        <f t="shared" si="12"/>
        <v>235</v>
      </c>
      <c r="Q52" s="85">
        <f t="shared" si="12"/>
        <v>107</v>
      </c>
      <c r="R52" s="85">
        <f t="shared" si="12"/>
        <v>149</v>
      </c>
      <c r="S52" s="85">
        <f t="shared" si="12"/>
        <v>121</v>
      </c>
      <c r="T52" s="85">
        <f t="shared" si="12"/>
        <v>168</v>
      </c>
      <c r="U52" s="85">
        <f t="shared" si="12"/>
        <v>432</v>
      </c>
      <c r="V52" s="85">
        <f t="shared" si="12"/>
        <v>193</v>
      </c>
      <c r="W52" s="85">
        <f t="shared" si="12"/>
        <v>34</v>
      </c>
      <c r="X52" s="85">
        <f t="shared" si="12"/>
        <v>26</v>
      </c>
      <c r="Y52" s="85">
        <f t="shared" si="12"/>
        <v>84</v>
      </c>
      <c r="Z52" s="85">
        <f t="shared" si="12"/>
        <v>205</v>
      </c>
      <c r="AA52" s="85">
        <f t="shared" si="12"/>
        <v>236</v>
      </c>
      <c r="AB52" s="85">
        <f t="shared" si="12"/>
        <v>433</v>
      </c>
      <c r="AC52" s="85">
        <f t="shared" si="12"/>
        <v>183</v>
      </c>
      <c r="AD52" s="85">
        <f t="shared" si="12"/>
        <v>112</v>
      </c>
      <c r="AE52" s="85">
        <f t="shared" si="12"/>
        <v>108</v>
      </c>
      <c r="AF52" s="85">
        <f t="shared" si="12"/>
        <v>117</v>
      </c>
      <c r="AG52" s="85">
        <f t="shared" si="12"/>
        <v>249</v>
      </c>
      <c r="AH52" s="85">
        <f t="shared" si="12"/>
        <v>0</v>
      </c>
      <c r="AI52" s="85">
        <f t="shared" si="12"/>
        <v>0</v>
      </c>
      <c r="AJ52" s="85">
        <f t="shared" si="12"/>
        <v>0</v>
      </c>
      <c r="AK52" s="85">
        <f t="shared" si="12"/>
        <v>0</v>
      </c>
      <c r="AL52" s="85">
        <f t="shared" si="12"/>
        <v>0</v>
      </c>
      <c r="AM52" s="85">
        <f t="shared" si="12"/>
        <v>0</v>
      </c>
      <c r="AN52" s="85">
        <f t="shared" si="12"/>
        <v>0</v>
      </c>
      <c r="AO52" s="85">
        <f t="shared" si="12"/>
        <v>0</v>
      </c>
      <c r="AP52" s="85">
        <f t="shared" si="12"/>
        <v>0</v>
      </c>
      <c r="AQ52" s="85">
        <f t="shared" si="12"/>
        <v>0</v>
      </c>
      <c r="AR52" s="85">
        <f t="shared" si="12"/>
        <v>0</v>
      </c>
      <c r="AS52" s="85">
        <f t="shared" si="12"/>
        <v>0</v>
      </c>
      <c r="AT52" s="85">
        <f t="shared" si="12"/>
        <v>0</v>
      </c>
      <c r="AU52" s="85">
        <f t="shared" si="12"/>
        <v>0</v>
      </c>
      <c r="AV52" s="85">
        <f t="shared" si="12"/>
        <v>0</v>
      </c>
    </row>
    <row r="53" ht="19.5" customHeight="1" spans="1:48">
      <c r="A53" s="81" t="s">
        <v>78</v>
      </c>
      <c r="B53" s="87"/>
      <c r="C53" s="88"/>
      <c r="D53" s="85"/>
      <c r="E53" s="85"/>
      <c r="F53" s="85">
        <f t="shared" si="12"/>
        <v>12462</v>
      </c>
      <c r="G53" s="85"/>
      <c r="H53" s="90"/>
      <c r="I53" s="137"/>
      <c r="J53" s="85">
        <f t="shared" si="12"/>
        <v>776</v>
      </c>
      <c r="K53" s="85">
        <f t="shared" si="12"/>
        <v>400</v>
      </c>
      <c r="L53" s="85">
        <f t="shared" si="12"/>
        <v>355</v>
      </c>
      <c r="M53" s="85">
        <f t="shared" si="12"/>
        <v>659</v>
      </c>
      <c r="N53" s="85">
        <f t="shared" si="12"/>
        <v>560</v>
      </c>
      <c r="O53" s="85">
        <f t="shared" si="12"/>
        <v>432</v>
      </c>
      <c r="P53" s="85">
        <f t="shared" si="12"/>
        <v>500</v>
      </c>
      <c r="Q53" s="85">
        <f t="shared" si="12"/>
        <v>560</v>
      </c>
      <c r="R53" s="85">
        <f t="shared" si="12"/>
        <v>444</v>
      </c>
      <c r="S53" s="85">
        <f t="shared" si="12"/>
        <v>702</v>
      </c>
      <c r="T53" s="85">
        <f t="shared" si="12"/>
        <v>698</v>
      </c>
      <c r="U53" s="85">
        <f t="shared" si="12"/>
        <v>672</v>
      </c>
      <c r="V53" s="85">
        <f t="shared" si="12"/>
        <v>415</v>
      </c>
      <c r="W53" s="85">
        <f t="shared" si="12"/>
        <v>355</v>
      </c>
      <c r="X53" s="85">
        <f t="shared" si="12"/>
        <v>319</v>
      </c>
      <c r="Y53" s="85">
        <f t="shared" si="12"/>
        <v>255</v>
      </c>
      <c r="Z53" s="85">
        <f t="shared" si="12"/>
        <v>641</v>
      </c>
      <c r="AA53" s="85">
        <f t="shared" si="12"/>
        <v>660</v>
      </c>
      <c r="AB53" s="85">
        <f t="shared" si="12"/>
        <v>501</v>
      </c>
      <c r="AC53" s="85">
        <f t="shared" si="12"/>
        <v>680</v>
      </c>
      <c r="AD53" s="85">
        <f t="shared" si="12"/>
        <v>882</v>
      </c>
      <c r="AE53" s="85">
        <f t="shared" si="12"/>
        <v>413</v>
      </c>
      <c r="AF53" s="85">
        <f t="shared" si="12"/>
        <v>240</v>
      </c>
      <c r="AG53" s="85">
        <f t="shared" si="12"/>
        <v>343</v>
      </c>
      <c r="AH53" s="85">
        <f t="shared" si="12"/>
        <v>0</v>
      </c>
      <c r="AI53" s="85">
        <f t="shared" si="12"/>
        <v>0</v>
      </c>
      <c r="AJ53" s="85">
        <f t="shared" si="12"/>
        <v>0</v>
      </c>
      <c r="AK53" s="85">
        <f t="shared" si="12"/>
        <v>0</v>
      </c>
      <c r="AL53" s="85">
        <f t="shared" si="12"/>
        <v>0</v>
      </c>
      <c r="AM53" s="85">
        <f t="shared" si="12"/>
        <v>0</v>
      </c>
      <c r="AN53" s="85">
        <f t="shared" si="12"/>
        <v>0</v>
      </c>
      <c r="AO53" s="85">
        <f t="shared" si="12"/>
        <v>0</v>
      </c>
      <c r="AP53" s="85">
        <f t="shared" si="12"/>
        <v>0</v>
      </c>
      <c r="AQ53" s="85">
        <f t="shared" si="12"/>
        <v>0</v>
      </c>
      <c r="AR53" s="85">
        <f t="shared" si="12"/>
        <v>0</v>
      </c>
      <c r="AS53" s="85">
        <f t="shared" si="12"/>
        <v>0</v>
      </c>
      <c r="AT53" s="85">
        <f t="shared" si="12"/>
        <v>0</v>
      </c>
      <c r="AU53" s="85">
        <f t="shared" si="12"/>
        <v>0</v>
      </c>
      <c r="AV53" s="85">
        <f t="shared" si="12"/>
        <v>0</v>
      </c>
    </row>
    <row r="54" ht="19.5" customHeight="1" spans="1:48">
      <c r="A54" s="81" t="s">
        <v>79</v>
      </c>
      <c r="B54" s="87"/>
      <c r="C54" s="88"/>
      <c r="D54" s="85"/>
      <c r="E54" s="85"/>
      <c r="F54" s="85">
        <f t="shared" si="12"/>
        <v>8956</v>
      </c>
      <c r="G54" s="85"/>
      <c r="H54" s="90"/>
      <c r="I54" s="137"/>
      <c r="J54" s="85">
        <f t="shared" si="12"/>
        <v>426</v>
      </c>
      <c r="K54" s="85">
        <f t="shared" si="12"/>
        <v>300</v>
      </c>
      <c r="L54" s="85">
        <f t="shared" si="12"/>
        <v>22</v>
      </c>
      <c r="M54" s="85">
        <f t="shared" si="12"/>
        <v>576</v>
      </c>
      <c r="N54" s="85">
        <f t="shared" si="12"/>
        <v>467</v>
      </c>
      <c r="O54" s="85">
        <f t="shared" si="12"/>
        <v>131</v>
      </c>
      <c r="P54" s="85">
        <f t="shared" si="12"/>
        <v>282</v>
      </c>
      <c r="Q54" s="85">
        <f t="shared" si="12"/>
        <v>419</v>
      </c>
      <c r="R54" s="85">
        <f t="shared" si="12"/>
        <v>257</v>
      </c>
      <c r="S54" s="85">
        <f t="shared" si="12"/>
        <v>579</v>
      </c>
      <c r="T54" s="85">
        <f t="shared" si="12"/>
        <v>461</v>
      </c>
      <c r="U54" s="85">
        <f t="shared" si="12"/>
        <v>507</v>
      </c>
      <c r="V54" s="85">
        <f t="shared" si="12"/>
        <v>254</v>
      </c>
      <c r="W54" s="85">
        <f t="shared" si="12"/>
        <v>186</v>
      </c>
      <c r="X54" s="85">
        <f t="shared" si="12"/>
        <v>172</v>
      </c>
      <c r="Y54" s="85">
        <f t="shared" si="12"/>
        <v>133</v>
      </c>
      <c r="Z54" s="85">
        <f t="shared" si="12"/>
        <v>551</v>
      </c>
      <c r="AA54" s="85">
        <f t="shared" si="12"/>
        <v>542</v>
      </c>
      <c r="AB54" s="85">
        <f t="shared" si="12"/>
        <v>437</v>
      </c>
      <c r="AC54" s="85">
        <f t="shared" si="12"/>
        <v>698</v>
      </c>
      <c r="AD54" s="85">
        <f t="shared" si="12"/>
        <v>938</v>
      </c>
      <c r="AE54" s="85">
        <f t="shared" si="12"/>
        <v>140</v>
      </c>
      <c r="AF54" s="85">
        <f t="shared" si="12"/>
        <v>188</v>
      </c>
      <c r="AG54" s="85">
        <f t="shared" si="12"/>
        <v>290</v>
      </c>
      <c r="AH54" s="85">
        <f t="shared" si="12"/>
        <v>0</v>
      </c>
      <c r="AI54" s="85">
        <f t="shared" si="12"/>
        <v>0</v>
      </c>
      <c r="AJ54" s="85">
        <f t="shared" si="12"/>
        <v>0</v>
      </c>
      <c r="AK54" s="85">
        <f t="shared" si="12"/>
        <v>0</v>
      </c>
      <c r="AL54" s="85">
        <f t="shared" si="12"/>
        <v>0</v>
      </c>
      <c r="AM54" s="85">
        <f t="shared" si="12"/>
        <v>0</v>
      </c>
      <c r="AN54" s="85">
        <f t="shared" si="12"/>
        <v>0</v>
      </c>
      <c r="AO54" s="85">
        <f t="shared" si="12"/>
        <v>0</v>
      </c>
      <c r="AP54" s="85">
        <f t="shared" si="12"/>
        <v>0</v>
      </c>
      <c r="AQ54" s="85">
        <f t="shared" si="12"/>
        <v>0</v>
      </c>
      <c r="AR54" s="85">
        <f t="shared" si="12"/>
        <v>0</v>
      </c>
      <c r="AS54" s="85">
        <f t="shared" si="12"/>
        <v>0</v>
      </c>
      <c r="AT54" s="85">
        <f t="shared" si="12"/>
        <v>0</v>
      </c>
      <c r="AU54" s="85">
        <f t="shared" si="12"/>
        <v>0</v>
      </c>
      <c r="AV54" s="85">
        <f t="shared" si="12"/>
        <v>0</v>
      </c>
    </row>
    <row r="55" ht="19.5" customHeight="1" spans="1:48">
      <c r="A55" s="81" t="s">
        <v>80</v>
      </c>
      <c r="B55" s="87"/>
      <c r="C55" s="88"/>
      <c r="D55" s="85"/>
      <c r="E55" s="85"/>
      <c r="F55" s="85">
        <f t="shared" ref="F55:AV55" si="13">F7-F10</f>
        <v>12688</v>
      </c>
      <c r="G55" s="85"/>
      <c r="H55" s="90"/>
      <c r="I55" s="137"/>
      <c r="J55" s="85">
        <f t="shared" si="13"/>
        <v>682</v>
      </c>
      <c r="K55" s="85">
        <f t="shared" si="13"/>
        <v>368</v>
      </c>
      <c r="L55" s="85">
        <f t="shared" si="13"/>
        <v>380</v>
      </c>
      <c r="M55" s="85">
        <f t="shared" si="13"/>
        <v>746</v>
      </c>
      <c r="N55" s="85">
        <f t="shared" si="13"/>
        <v>549</v>
      </c>
      <c r="O55" s="85">
        <f t="shared" si="13"/>
        <v>312</v>
      </c>
      <c r="P55" s="85">
        <f t="shared" si="13"/>
        <v>468</v>
      </c>
      <c r="Q55" s="85">
        <f t="shared" si="13"/>
        <v>565</v>
      </c>
      <c r="R55" s="85">
        <f t="shared" si="13"/>
        <v>385</v>
      </c>
      <c r="S55" s="85">
        <f t="shared" si="13"/>
        <v>719</v>
      </c>
      <c r="T55" s="85">
        <f t="shared" si="13"/>
        <v>612</v>
      </c>
      <c r="U55" s="85">
        <f t="shared" si="13"/>
        <v>667</v>
      </c>
      <c r="V55" s="85">
        <f t="shared" si="13"/>
        <v>366</v>
      </c>
      <c r="W55" s="85">
        <f t="shared" si="13"/>
        <v>295</v>
      </c>
      <c r="X55" s="85">
        <f t="shared" si="13"/>
        <v>273</v>
      </c>
      <c r="Y55" s="85">
        <f t="shared" si="13"/>
        <v>274</v>
      </c>
      <c r="Z55" s="85">
        <f t="shared" si="13"/>
        <v>686</v>
      </c>
      <c r="AA55" s="85">
        <f t="shared" si="13"/>
        <v>778</v>
      </c>
      <c r="AB55" s="85">
        <f t="shared" si="13"/>
        <v>598</v>
      </c>
      <c r="AC55" s="85">
        <f t="shared" si="13"/>
        <v>811</v>
      </c>
      <c r="AD55" s="85">
        <f t="shared" si="13"/>
        <v>1162</v>
      </c>
      <c r="AE55" s="85">
        <f t="shared" si="13"/>
        <v>264</v>
      </c>
      <c r="AF55" s="85">
        <f t="shared" si="13"/>
        <v>300</v>
      </c>
      <c r="AG55" s="85">
        <f t="shared" si="13"/>
        <v>428</v>
      </c>
      <c r="AH55" s="85">
        <f t="shared" si="13"/>
        <v>0</v>
      </c>
      <c r="AI55" s="85">
        <f t="shared" si="13"/>
        <v>0</v>
      </c>
      <c r="AJ55" s="85">
        <f t="shared" si="13"/>
        <v>0</v>
      </c>
      <c r="AK55" s="85">
        <f t="shared" si="13"/>
        <v>0</v>
      </c>
      <c r="AL55" s="85">
        <f t="shared" si="13"/>
        <v>0</v>
      </c>
      <c r="AM55" s="85">
        <f t="shared" si="13"/>
        <v>0</v>
      </c>
      <c r="AN55" s="85">
        <f t="shared" si="13"/>
        <v>0</v>
      </c>
      <c r="AO55" s="85">
        <f t="shared" si="13"/>
        <v>0</v>
      </c>
      <c r="AP55" s="85">
        <f t="shared" si="13"/>
        <v>0</v>
      </c>
      <c r="AQ55" s="85">
        <f t="shared" si="13"/>
        <v>0</v>
      </c>
      <c r="AR55" s="85">
        <f t="shared" si="13"/>
        <v>0</v>
      </c>
      <c r="AS55" s="85">
        <f t="shared" si="13"/>
        <v>0</v>
      </c>
      <c r="AT55" s="85">
        <f t="shared" si="13"/>
        <v>0</v>
      </c>
      <c r="AU55" s="85">
        <f t="shared" si="13"/>
        <v>0</v>
      </c>
      <c r="AV55" s="85">
        <f t="shared" si="13"/>
        <v>0</v>
      </c>
    </row>
    <row r="56" ht="14.35" customHeight="1" spans="1:48">
      <c r="A56" s="81" t="s">
        <v>81</v>
      </c>
      <c r="B56" s="87"/>
      <c r="C56" s="88"/>
      <c r="D56" s="85"/>
      <c r="E56" s="85"/>
      <c r="F56" s="85">
        <f t="shared" ref="F56:AV56" si="14">F13-F14</f>
        <v>744</v>
      </c>
      <c r="G56" s="85"/>
      <c r="H56" s="90"/>
      <c r="I56" s="137"/>
      <c r="J56" s="85">
        <f t="shared" si="14"/>
        <v>20</v>
      </c>
      <c r="K56" s="85">
        <f t="shared" si="14"/>
        <v>14</v>
      </c>
      <c r="L56" s="85">
        <f t="shared" si="14"/>
        <v>1</v>
      </c>
      <c r="M56" s="85">
        <f t="shared" si="14"/>
        <v>36</v>
      </c>
      <c r="N56" s="85">
        <f t="shared" si="14"/>
        <v>41</v>
      </c>
      <c r="O56" s="85">
        <f t="shared" si="14"/>
        <v>10</v>
      </c>
      <c r="P56" s="85">
        <f t="shared" si="14"/>
        <v>24</v>
      </c>
      <c r="Q56" s="85">
        <f t="shared" si="14"/>
        <v>26</v>
      </c>
      <c r="R56" s="85">
        <f t="shared" si="14"/>
        <v>29</v>
      </c>
      <c r="S56" s="85">
        <f t="shared" si="14"/>
        <v>47</v>
      </c>
      <c r="T56" s="85">
        <f t="shared" si="14"/>
        <v>34</v>
      </c>
      <c r="U56" s="85">
        <f t="shared" si="14"/>
        <v>0</v>
      </c>
      <c r="V56" s="85">
        <f t="shared" si="14"/>
        <v>23</v>
      </c>
      <c r="W56" s="85">
        <f t="shared" si="14"/>
        <v>24</v>
      </c>
      <c r="X56" s="85">
        <f t="shared" si="14"/>
        <v>18</v>
      </c>
      <c r="Y56" s="85">
        <f t="shared" si="14"/>
        <v>34</v>
      </c>
      <c r="Z56" s="85">
        <f t="shared" si="14"/>
        <v>46</v>
      </c>
      <c r="AA56" s="85">
        <f t="shared" si="14"/>
        <v>43</v>
      </c>
      <c r="AB56" s="85">
        <f t="shared" si="14"/>
        <v>55</v>
      </c>
      <c r="AC56" s="85">
        <f t="shared" si="14"/>
        <v>60</v>
      </c>
      <c r="AD56" s="85">
        <f t="shared" si="14"/>
        <v>115</v>
      </c>
      <c r="AE56" s="85">
        <f t="shared" si="14"/>
        <v>9</v>
      </c>
      <c r="AF56" s="85">
        <f t="shared" si="14"/>
        <v>9</v>
      </c>
      <c r="AG56" s="85">
        <f t="shared" si="14"/>
        <v>26</v>
      </c>
      <c r="AH56" s="85">
        <f t="shared" si="14"/>
        <v>0</v>
      </c>
      <c r="AI56" s="85">
        <f t="shared" si="14"/>
        <v>0</v>
      </c>
      <c r="AJ56" s="85">
        <f t="shared" si="14"/>
        <v>0</v>
      </c>
      <c r="AK56" s="85">
        <f t="shared" si="14"/>
        <v>0</v>
      </c>
      <c r="AL56" s="85">
        <f t="shared" si="14"/>
        <v>0</v>
      </c>
      <c r="AM56" s="85">
        <f t="shared" si="14"/>
        <v>0</v>
      </c>
      <c r="AN56" s="85">
        <f t="shared" si="14"/>
        <v>0</v>
      </c>
      <c r="AO56" s="85">
        <f t="shared" si="14"/>
        <v>0</v>
      </c>
      <c r="AP56" s="85">
        <f t="shared" si="14"/>
        <v>0</v>
      </c>
      <c r="AQ56" s="85">
        <f t="shared" si="14"/>
        <v>0</v>
      </c>
      <c r="AR56" s="85">
        <f t="shared" si="14"/>
        <v>0</v>
      </c>
      <c r="AS56" s="85">
        <f t="shared" si="14"/>
        <v>0</v>
      </c>
      <c r="AT56" s="85">
        <f t="shared" si="14"/>
        <v>0</v>
      </c>
      <c r="AU56" s="85">
        <f t="shared" si="14"/>
        <v>0</v>
      </c>
      <c r="AV56" s="85">
        <f t="shared" si="14"/>
        <v>0</v>
      </c>
    </row>
    <row r="57" ht="14.35" customHeight="1" spans="1:48">
      <c r="A57" s="81" t="s">
        <v>82</v>
      </c>
      <c r="B57" s="91"/>
      <c r="C57" s="92"/>
      <c r="D57" s="85"/>
      <c r="E57" s="85"/>
      <c r="F57" s="85">
        <f t="shared" ref="F57:AV57" si="15">F13-F15-F16-F17</f>
        <v>893</v>
      </c>
      <c r="G57" s="85"/>
      <c r="H57" s="90"/>
      <c r="I57" s="137"/>
      <c r="J57" s="85">
        <f t="shared" si="15"/>
        <v>25</v>
      </c>
      <c r="K57" s="85">
        <f t="shared" si="15"/>
        <v>18</v>
      </c>
      <c r="L57" s="85">
        <f t="shared" si="15"/>
        <v>9</v>
      </c>
      <c r="M57" s="85">
        <f t="shared" si="15"/>
        <v>36</v>
      </c>
      <c r="N57" s="85">
        <f t="shared" si="15"/>
        <v>44</v>
      </c>
      <c r="O57" s="85">
        <f t="shared" si="15"/>
        <v>20</v>
      </c>
      <c r="P57" s="85">
        <f t="shared" si="15"/>
        <v>24</v>
      </c>
      <c r="Q57" s="85">
        <f t="shared" si="15"/>
        <v>26</v>
      </c>
      <c r="R57" s="85">
        <f t="shared" si="15"/>
        <v>29</v>
      </c>
      <c r="S57" s="85">
        <f t="shared" si="15"/>
        <v>63</v>
      </c>
      <c r="T57" s="85">
        <f t="shared" si="15"/>
        <v>39</v>
      </c>
      <c r="U57" s="85">
        <f t="shared" si="15"/>
        <v>4</v>
      </c>
      <c r="V57" s="85">
        <f t="shared" si="15"/>
        <v>23</v>
      </c>
      <c r="W57" s="85">
        <f t="shared" si="15"/>
        <v>24</v>
      </c>
      <c r="X57" s="85">
        <f t="shared" si="15"/>
        <v>43</v>
      </c>
      <c r="Y57" s="85">
        <f t="shared" si="15"/>
        <v>34</v>
      </c>
      <c r="Z57" s="85">
        <f t="shared" si="15"/>
        <v>46</v>
      </c>
      <c r="AA57" s="85">
        <f t="shared" si="15"/>
        <v>61</v>
      </c>
      <c r="AB57" s="85">
        <f t="shared" si="15"/>
        <v>55</v>
      </c>
      <c r="AC57" s="85">
        <f t="shared" si="15"/>
        <v>81</v>
      </c>
      <c r="AD57" s="85">
        <f t="shared" si="15"/>
        <v>119</v>
      </c>
      <c r="AE57" s="85">
        <f t="shared" si="15"/>
        <v>27</v>
      </c>
      <c r="AF57" s="85">
        <f t="shared" si="15"/>
        <v>17</v>
      </c>
      <c r="AG57" s="85">
        <f t="shared" si="15"/>
        <v>26</v>
      </c>
      <c r="AH57" s="85">
        <f t="shared" si="15"/>
        <v>0</v>
      </c>
      <c r="AI57" s="85">
        <f t="shared" si="15"/>
        <v>0</v>
      </c>
      <c r="AJ57" s="85">
        <f t="shared" si="15"/>
        <v>0</v>
      </c>
      <c r="AK57" s="85">
        <f t="shared" si="15"/>
        <v>0</v>
      </c>
      <c r="AL57" s="85">
        <f t="shared" si="15"/>
        <v>0</v>
      </c>
      <c r="AM57" s="85">
        <f t="shared" si="15"/>
        <v>0</v>
      </c>
      <c r="AN57" s="85">
        <f t="shared" si="15"/>
        <v>0</v>
      </c>
      <c r="AO57" s="85">
        <f t="shared" si="15"/>
        <v>0</v>
      </c>
      <c r="AP57" s="85">
        <f t="shared" si="15"/>
        <v>0</v>
      </c>
      <c r="AQ57" s="85">
        <f t="shared" si="15"/>
        <v>0</v>
      </c>
      <c r="AR57" s="85">
        <f t="shared" si="15"/>
        <v>0</v>
      </c>
      <c r="AS57" s="85">
        <f t="shared" si="15"/>
        <v>0</v>
      </c>
      <c r="AT57" s="85">
        <f t="shared" si="15"/>
        <v>0</v>
      </c>
      <c r="AU57" s="85">
        <f t="shared" si="15"/>
        <v>0</v>
      </c>
      <c r="AV57" s="85">
        <f t="shared" si="15"/>
        <v>0</v>
      </c>
    </row>
    <row r="58" ht="14.35" customHeight="1" spans="1:51">
      <c r="A58" s="94" t="s">
        <v>83</v>
      </c>
      <c r="B58" s="95" t="s">
        <v>84</v>
      </c>
      <c r="C58" s="96"/>
      <c r="D58" s="98"/>
      <c r="E58" s="98"/>
      <c r="F58" s="98">
        <f t="shared" ref="F58:AV58" si="16">F14-F15-F16-F17</f>
        <v>149</v>
      </c>
      <c r="G58" s="98"/>
      <c r="H58" s="90"/>
      <c r="I58" s="137"/>
      <c r="J58" s="98">
        <f t="shared" si="16"/>
        <v>5</v>
      </c>
      <c r="K58" s="98">
        <f t="shared" si="16"/>
        <v>4</v>
      </c>
      <c r="L58" s="98">
        <f t="shared" si="16"/>
        <v>8</v>
      </c>
      <c r="M58" s="98">
        <f t="shared" si="16"/>
        <v>0</v>
      </c>
      <c r="N58" s="98">
        <f t="shared" si="16"/>
        <v>3</v>
      </c>
      <c r="O58" s="98">
        <f t="shared" si="16"/>
        <v>10</v>
      </c>
      <c r="P58" s="98">
        <f t="shared" si="16"/>
        <v>0</v>
      </c>
      <c r="Q58" s="98">
        <f t="shared" si="16"/>
        <v>0</v>
      </c>
      <c r="R58" s="98">
        <f t="shared" si="16"/>
        <v>0</v>
      </c>
      <c r="S58" s="98">
        <f t="shared" si="16"/>
        <v>16</v>
      </c>
      <c r="T58" s="98">
        <f t="shared" si="16"/>
        <v>5</v>
      </c>
      <c r="U58" s="98">
        <f t="shared" si="16"/>
        <v>4</v>
      </c>
      <c r="V58" s="98">
        <f t="shared" si="16"/>
        <v>0</v>
      </c>
      <c r="W58" s="98">
        <f t="shared" si="16"/>
        <v>0</v>
      </c>
      <c r="X58" s="98">
        <f t="shared" si="16"/>
        <v>25</v>
      </c>
      <c r="Y58" s="98">
        <f t="shared" si="16"/>
        <v>0</v>
      </c>
      <c r="Z58" s="98">
        <f t="shared" si="16"/>
        <v>0</v>
      </c>
      <c r="AA58" s="98">
        <f t="shared" si="16"/>
        <v>18</v>
      </c>
      <c r="AB58" s="98">
        <f t="shared" si="16"/>
        <v>0</v>
      </c>
      <c r="AC58" s="98">
        <f t="shared" si="16"/>
        <v>21</v>
      </c>
      <c r="AD58" s="98">
        <f t="shared" si="16"/>
        <v>4</v>
      </c>
      <c r="AE58" s="98">
        <f t="shared" si="16"/>
        <v>18</v>
      </c>
      <c r="AF58" s="98">
        <f t="shared" si="16"/>
        <v>8</v>
      </c>
      <c r="AG58" s="98">
        <f t="shared" si="16"/>
        <v>0</v>
      </c>
      <c r="AH58" s="98">
        <f t="shared" si="16"/>
        <v>0</v>
      </c>
      <c r="AI58" s="98">
        <f t="shared" si="16"/>
        <v>0</v>
      </c>
      <c r="AJ58" s="98">
        <f t="shared" si="16"/>
        <v>0</v>
      </c>
      <c r="AK58" s="98">
        <f t="shared" si="16"/>
        <v>0</v>
      </c>
      <c r="AL58" s="98">
        <f t="shared" si="16"/>
        <v>0</v>
      </c>
      <c r="AM58" s="98">
        <f t="shared" si="16"/>
        <v>0</v>
      </c>
      <c r="AN58" s="98">
        <f t="shared" si="16"/>
        <v>0</v>
      </c>
      <c r="AO58" s="98">
        <f t="shared" si="16"/>
        <v>0</v>
      </c>
      <c r="AP58" s="98">
        <f t="shared" si="16"/>
        <v>0</v>
      </c>
      <c r="AQ58" s="98">
        <f t="shared" si="16"/>
        <v>0</v>
      </c>
      <c r="AR58" s="98">
        <f t="shared" si="16"/>
        <v>0</v>
      </c>
      <c r="AS58" s="98">
        <f t="shared" si="16"/>
        <v>0</v>
      </c>
      <c r="AT58" s="98">
        <f t="shared" si="16"/>
        <v>0</v>
      </c>
      <c r="AU58" s="98">
        <f t="shared" si="16"/>
        <v>0</v>
      </c>
      <c r="AV58" s="98">
        <f t="shared" si="16"/>
        <v>0</v>
      </c>
      <c r="AY58" s="163"/>
    </row>
    <row r="59" ht="14.35" customHeight="1" spans="1:51">
      <c r="A59" s="94" t="s">
        <v>85</v>
      </c>
      <c r="B59" s="99"/>
      <c r="C59" s="100"/>
      <c r="D59" s="98"/>
      <c r="E59" s="98"/>
      <c r="F59" s="98">
        <f t="shared" ref="F59:AV59" si="17">F10-F12-F13-F18</f>
        <v>0</v>
      </c>
      <c r="G59" s="98"/>
      <c r="H59" s="90"/>
      <c r="I59" s="137"/>
      <c r="J59" s="98">
        <f t="shared" si="17"/>
        <v>0</v>
      </c>
      <c r="K59" s="98">
        <f t="shared" si="17"/>
        <v>0</v>
      </c>
      <c r="L59" s="98">
        <f t="shared" si="17"/>
        <v>0</v>
      </c>
      <c r="M59" s="98">
        <f t="shared" si="17"/>
        <v>0</v>
      </c>
      <c r="N59" s="98">
        <f t="shared" si="17"/>
        <v>0</v>
      </c>
      <c r="O59" s="98">
        <f t="shared" si="17"/>
        <v>0</v>
      </c>
      <c r="P59" s="98">
        <f t="shared" si="17"/>
        <v>0</v>
      </c>
      <c r="Q59" s="98">
        <f t="shared" si="17"/>
        <v>0</v>
      </c>
      <c r="R59" s="98">
        <f t="shared" si="17"/>
        <v>0</v>
      </c>
      <c r="S59" s="98">
        <f t="shared" si="17"/>
        <v>0</v>
      </c>
      <c r="T59" s="98">
        <f t="shared" si="17"/>
        <v>0</v>
      </c>
      <c r="U59" s="98">
        <f t="shared" si="17"/>
        <v>0</v>
      </c>
      <c r="V59" s="98">
        <f t="shared" si="17"/>
        <v>0</v>
      </c>
      <c r="W59" s="98">
        <f t="shared" si="17"/>
        <v>0</v>
      </c>
      <c r="X59" s="98">
        <f t="shared" si="17"/>
        <v>0</v>
      </c>
      <c r="Y59" s="98">
        <f t="shared" si="17"/>
        <v>0</v>
      </c>
      <c r="Z59" s="98">
        <f t="shared" si="17"/>
        <v>0</v>
      </c>
      <c r="AA59" s="98">
        <f t="shared" si="17"/>
        <v>0</v>
      </c>
      <c r="AB59" s="98">
        <f t="shared" si="17"/>
        <v>0</v>
      </c>
      <c r="AC59" s="98">
        <f t="shared" si="17"/>
        <v>0</v>
      </c>
      <c r="AD59" s="98">
        <f t="shared" si="17"/>
        <v>0</v>
      </c>
      <c r="AE59" s="98">
        <f t="shared" si="17"/>
        <v>0</v>
      </c>
      <c r="AF59" s="98">
        <f t="shared" si="17"/>
        <v>0</v>
      </c>
      <c r="AG59" s="98">
        <f t="shared" si="17"/>
        <v>0</v>
      </c>
      <c r="AH59" s="98">
        <f t="shared" si="17"/>
        <v>0</v>
      </c>
      <c r="AI59" s="98">
        <f t="shared" si="17"/>
        <v>0</v>
      </c>
      <c r="AJ59" s="98">
        <f t="shared" si="17"/>
        <v>0</v>
      </c>
      <c r="AK59" s="98">
        <f t="shared" si="17"/>
        <v>0</v>
      </c>
      <c r="AL59" s="98">
        <f t="shared" si="17"/>
        <v>0</v>
      </c>
      <c r="AM59" s="98">
        <f t="shared" si="17"/>
        <v>0</v>
      </c>
      <c r="AN59" s="98">
        <f t="shared" si="17"/>
        <v>0</v>
      </c>
      <c r="AO59" s="98">
        <f t="shared" si="17"/>
        <v>0</v>
      </c>
      <c r="AP59" s="98">
        <f t="shared" si="17"/>
        <v>0</v>
      </c>
      <c r="AQ59" s="98">
        <f t="shared" si="17"/>
        <v>0</v>
      </c>
      <c r="AR59" s="98">
        <f t="shared" si="17"/>
        <v>0</v>
      </c>
      <c r="AS59" s="98">
        <f t="shared" si="17"/>
        <v>0</v>
      </c>
      <c r="AT59" s="98">
        <f t="shared" si="17"/>
        <v>0</v>
      </c>
      <c r="AU59" s="98">
        <f t="shared" si="17"/>
        <v>0</v>
      </c>
      <c r="AV59" s="98">
        <f t="shared" si="17"/>
        <v>0</v>
      </c>
      <c r="AY59" s="163"/>
    </row>
    <row r="60" ht="14.35" customHeight="1" spans="1:51">
      <c r="A60" s="94" t="s">
        <v>86</v>
      </c>
      <c r="B60" s="99"/>
      <c r="C60" s="100"/>
      <c r="D60" s="98"/>
      <c r="E60" s="98"/>
      <c r="F60" s="98">
        <f>F27-F12-F13</f>
        <v>433</v>
      </c>
      <c r="G60" s="98"/>
      <c r="H60" s="90"/>
      <c r="I60" s="137"/>
      <c r="J60" s="98">
        <f>J27-J12-J13</f>
        <v>39</v>
      </c>
      <c r="K60" s="98">
        <f t="shared" ref="J60:AV60" si="18">K27-K12-K13</f>
        <v>2</v>
      </c>
      <c r="L60" s="98">
        <f t="shared" si="18"/>
        <v>10</v>
      </c>
      <c r="M60" s="98">
        <f t="shared" si="18"/>
        <v>0</v>
      </c>
      <c r="N60" s="98">
        <f t="shared" si="18"/>
        <v>14</v>
      </c>
      <c r="O60" s="98">
        <f t="shared" si="18"/>
        <v>16</v>
      </c>
      <c r="P60" s="98">
        <f t="shared" si="18"/>
        <v>2</v>
      </c>
      <c r="Q60" s="98">
        <f t="shared" si="18"/>
        <v>15</v>
      </c>
      <c r="R60" s="98">
        <f t="shared" si="18"/>
        <v>30</v>
      </c>
      <c r="S60" s="98">
        <f t="shared" si="18"/>
        <v>48</v>
      </c>
      <c r="T60" s="98">
        <f t="shared" si="18"/>
        <v>0</v>
      </c>
      <c r="U60" s="98">
        <f t="shared" si="18"/>
        <v>0</v>
      </c>
      <c r="V60" s="98">
        <f t="shared" si="18"/>
        <v>6</v>
      </c>
      <c r="W60" s="98">
        <f t="shared" si="18"/>
        <v>47</v>
      </c>
      <c r="X60" s="98">
        <f t="shared" si="18"/>
        <v>3</v>
      </c>
      <c r="Y60" s="98">
        <f t="shared" si="18"/>
        <v>5</v>
      </c>
      <c r="Z60" s="98">
        <f t="shared" si="18"/>
        <v>0</v>
      </c>
      <c r="AA60" s="98">
        <f t="shared" si="18"/>
        <v>6</v>
      </c>
      <c r="AB60" s="98">
        <f t="shared" si="18"/>
        <v>20</v>
      </c>
      <c r="AC60" s="98">
        <f t="shared" si="18"/>
        <v>0</v>
      </c>
      <c r="AD60" s="98">
        <f t="shared" si="18"/>
        <v>0</v>
      </c>
      <c r="AE60" s="98">
        <f t="shared" si="18"/>
        <v>95</v>
      </c>
      <c r="AF60" s="98">
        <f t="shared" si="18"/>
        <v>23</v>
      </c>
      <c r="AG60" s="98">
        <f t="shared" si="18"/>
        <v>52</v>
      </c>
      <c r="AH60" s="98">
        <f t="shared" si="18"/>
        <v>0</v>
      </c>
      <c r="AI60" s="98">
        <f t="shared" si="18"/>
        <v>0</v>
      </c>
      <c r="AJ60" s="98">
        <f t="shared" si="18"/>
        <v>0</v>
      </c>
      <c r="AK60" s="98">
        <f t="shared" si="18"/>
        <v>0</v>
      </c>
      <c r="AL60" s="98">
        <f t="shared" si="18"/>
        <v>0</v>
      </c>
      <c r="AM60" s="98">
        <f t="shared" si="18"/>
        <v>0</v>
      </c>
      <c r="AN60" s="98">
        <f t="shared" si="18"/>
        <v>0</v>
      </c>
      <c r="AO60" s="98">
        <f t="shared" si="18"/>
        <v>0</v>
      </c>
      <c r="AP60" s="98">
        <f t="shared" si="18"/>
        <v>0</v>
      </c>
      <c r="AQ60" s="98">
        <f t="shared" si="18"/>
        <v>0</v>
      </c>
      <c r="AR60" s="98">
        <f t="shared" si="18"/>
        <v>0</v>
      </c>
      <c r="AS60" s="98">
        <f t="shared" si="18"/>
        <v>0</v>
      </c>
      <c r="AT60" s="98">
        <f t="shared" si="18"/>
        <v>0</v>
      </c>
      <c r="AU60" s="98">
        <f t="shared" si="18"/>
        <v>0</v>
      </c>
      <c r="AV60" s="98">
        <f t="shared" si="18"/>
        <v>0</v>
      </c>
      <c r="AY60" s="163"/>
    </row>
    <row r="61" ht="14.35" customHeight="1" spans="1:51">
      <c r="A61" s="94" t="s">
        <v>87</v>
      </c>
      <c r="B61" s="99"/>
      <c r="C61" s="100"/>
      <c r="D61" s="98"/>
      <c r="E61" s="98"/>
      <c r="F61" s="98">
        <f>F37-F38-F39</f>
        <v>560</v>
      </c>
      <c r="G61" s="98"/>
      <c r="H61" s="90"/>
      <c r="I61" s="137"/>
      <c r="J61" s="98">
        <f>J37-J38-J39</f>
        <v>21</v>
      </c>
      <c r="K61" s="98">
        <f t="shared" ref="K61:AD61" si="19">K37-K38-K39</f>
        <v>8</v>
      </c>
      <c r="L61" s="98">
        <f t="shared" si="19"/>
        <v>43</v>
      </c>
      <c r="M61" s="98">
        <f t="shared" si="19"/>
        <v>16</v>
      </c>
      <c r="N61" s="98">
        <f t="shared" si="19"/>
        <v>14</v>
      </c>
      <c r="O61" s="98">
        <f t="shared" si="19"/>
        <v>23</v>
      </c>
      <c r="P61" s="98">
        <f t="shared" si="19"/>
        <v>0</v>
      </c>
      <c r="Q61" s="98">
        <f t="shared" si="19"/>
        <v>19</v>
      </c>
      <c r="R61" s="98">
        <f t="shared" si="19"/>
        <v>55</v>
      </c>
      <c r="S61" s="98">
        <f t="shared" si="19"/>
        <v>12</v>
      </c>
      <c r="T61" s="98">
        <f t="shared" si="19"/>
        <v>85</v>
      </c>
      <c r="U61" s="98">
        <f t="shared" si="19"/>
        <v>25</v>
      </c>
      <c r="V61" s="98">
        <f t="shared" si="19"/>
        <v>61</v>
      </c>
      <c r="W61" s="98">
        <f t="shared" si="19"/>
        <v>20</v>
      </c>
      <c r="X61" s="98">
        <f t="shared" si="19"/>
        <v>39</v>
      </c>
      <c r="Y61" s="98">
        <f t="shared" si="19"/>
        <v>24</v>
      </c>
      <c r="Z61" s="98">
        <f t="shared" si="19"/>
        <v>30</v>
      </c>
      <c r="AA61" s="98">
        <f t="shared" si="19"/>
        <v>19</v>
      </c>
      <c r="AB61" s="98">
        <f t="shared" si="19"/>
        <v>40</v>
      </c>
      <c r="AC61" s="98">
        <f t="shared" si="19"/>
        <v>44</v>
      </c>
      <c r="AD61" s="98">
        <f t="shared" si="19"/>
        <v>9</v>
      </c>
      <c r="AE61" s="98"/>
      <c r="AF61" s="98"/>
      <c r="AG61" s="98"/>
      <c r="AH61" s="98"/>
      <c r="AI61" s="98"/>
      <c r="AJ61" s="98"/>
      <c r="AK61" s="98"/>
      <c r="AL61" s="98"/>
      <c r="AM61" s="98"/>
      <c r="AN61" s="98"/>
      <c r="AO61" s="98"/>
      <c r="AP61" s="98"/>
      <c r="AQ61" s="98"/>
      <c r="AR61" s="98"/>
      <c r="AS61" s="98"/>
      <c r="AT61" s="98"/>
      <c r="AU61" s="98"/>
      <c r="AV61" s="98"/>
      <c r="AY61" s="163"/>
    </row>
    <row r="62" ht="14.35" customHeight="1" spans="1:51">
      <c r="A62" s="94" t="s">
        <v>88</v>
      </c>
      <c r="B62" s="99"/>
      <c r="C62" s="100"/>
      <c r="D62" s="98"/>
      <c r="E62" s="98"/>
      <c r="F62" s="98">
        <f>F41-F46</f>
        <v>67</v>
      </c>
      <c r="G62" s="98"/>
      <c r="H62" s="90"/>
      <c r="I62" s="137"/>
      <c r="J62" s="98">
        <f>J41-J46</f>
        <v>13</v>
      </c>
      <c r="K62" s="98">
        <f>K41-K46</f>
        <v>2</v>
      </c>
      <c r="L62" s="98">
        <f>L41-L46</f>
        <v>3</v>
      </c>
      <c r="M62" s="98">
        <f>M41-M46</f>
        <v>10</v>
      </c>
      <c r="N62" s="98">
        <f>N41-N46</f>
        <v>1</v>
      </c>
      <c r="O62" s="98">
        <f t="shared" ref="O62:AD62" si="20">O41-O46</f>
        <v>5</v>
      </c>
      <c r="P62" s="98">
        <f t="shared" si="20"/>
        <v>0</v>
      </c>
      <c r="Q62" s="98">
        <f t="shared" si="20"/>
        <v>0</v>
      </c>
      <c r="R62" s="98">
        <f t="shared" si="20"/>
        <v>0</v>
      </c>
      <c r="S62" s="98">
        <f t="shared" si="20"/>
        <v>0</v>
      </c>
      <c r="T62" s="98">
        <f t="shared" si="20"/>
        <v>9</v>
      </c>
      <c r="U62" s="98">
        <f t="shared" si="20"/>
        <v>0</v>
      </c>
      <c r="V62" s="98">
        <f t="shared" si="20"/>
        <v>1</v>
      </c>
      <c r="W62" s="98">
        <f t="shared" si="20"/>
        <v>2</v>
      </c>
      <c r="X62" s="98">
        <f t="shared" si="20"/>
        <v>11</v>
      </c>
      <c r="Y62" s="98">
        <f t="shared" si="20"/>
        <v>10</v>
      </c>
      <c r="Z62" s="98">
        <f t="shared" si="20"/>
        <v>0</v>
      </c>
      <c r="AA62" s="98">
        <f t="shared" si="20"/>
        <v>0</v>
      </c>
      <c r="AB62" s="98">
        <f t="shared" si="20"/>
        <v>0</v>
      </c>
      <c r="AC62" s="98">
        <f t="shared" si="20"/>
        <v>0</v>
      </c>
      <c r="AD62" s="98">
        <f t="shared" si="20"/>
        <v>0</v>
      </c>
      <c r="AE62" s="98"/>
      <c r="AF62" s="98"/>
      <c r="AG62" s="98"/>
      <c r="AH62" s="98"/>
      <c r="AI62" s="98"/>
      <c r="AJ62" s="98"/>
      <c r="AK62" s="98"/>
      <c r="AL62" s="98"/>
      <c r="AM62" s="98"/>
      <c r="AN62" s="98"/>
      <c r="AO62" s="98"/>
      <c r="AP62" s="98"/>
      <c r="AQ62" s="98"/>
      <c r="AR62" s="98"/>
      <c r="AS62" s="98"/>
      <c r="AT62" s="98"/>
      <c r="AU62" s="98"/>
      <c r="AV62" s="98"/>
      <c r="AY62" s="163"/>
    </row>
    <row r="63" ht="14.35" customHeight="1" spans="1:51">
      <c r="A63" s="94" t="s">
        <v>89</v>
      </c>
      <c r="B63" s="102"/>
      <c r="C63" s="103"/>
      <c r="D63" s="98"/>
      <c r="E63" s="98"/>
      <c r="F63" s="98">
        <f t="shared" ref="F63:AV63" si="21">F21-F22-F23-F24-F25-F26</f>
        <v>325</v>
      </c>
      <c r="G63" s="98"/>
      <c r="H63" s="90"/>
      <c r="I63" s="137"/>
      <c r="J63" s="98">
        <f t="shared" si="21"/>
        <v>12</v>
      </c>
      <c r="K63" s="98">
        <f t="shared" si="21"/>
        <v>76</v>
      </c>
      <c r="L63" s="98">
        <f t="shared" si="21"/>
        <v>0</v>
      </c>
      <c r="M63" s="98">
        <f t="shared" si="21"/>
        <v>39</v>
      </c>
      <c r="N63" s="98">
        <f t="shared" si="21"/>
        <v>0</v>
      </c>
      <c r="O63" s="98">
        <f t="shared" si="21"/>
        <v>0</v>
      </c>
      <c r="P63" s="98">
        <f t="shared" si="21"/>
        <v>0</v>
      </c>
      <c r="Q63" s="98">
        <f t="shared" si="21"/>
        <v>5</v>
      </c>
      <c r="R63" s="98">
        <f t="shared" si="21"/>
        <v>17</v>
      </c>
      <c r="S63" s="98">
        <f t="shared" si="21"/>
        <v>0</v>
      </c>
      <c r="T63" s="98">
        <f t="shared" si="21"/>
        <v>0</v>
      </c>
      <c r="U63" s="98">
        <f t="shared" si="21"/>
        <v>5</v>
      </c>
      <c r="V63" s="98">
        <f t="shared" si="21"/>
        <v>23</v>
      </c>
      <c r="W63" s="98">
        <f t="shared" si="21"/>
        <v>31</v>
      </c>
      <c r="X63" s="98">
        <f t="shared" si="21"/>
        <v>0</v>
      </c>
      <c r="Y63" s="98">
        <f t="shared" si="21"/>
        <v>8</v>
      </c>
      <c r="Z63" s="98">
        <f t="shared" si="21"/>
        <v>6</v>
      </c>
      <c r="AA63" s="98">
        <f t="shared" si="21"/>
        <v>16</v>
      </c>
      <c r="AB63" s="98">
        <f t="shared" si="21"/>
        <v>40</v>
      </c>
      <c r="AC63" s="98">
        <f t="shared" si="21"/>
        <v>1</v>
      </c>
      <c r="AD63" s="98">
        <f t="shared" si="21"/>
        <v>9</v>
      </c>
      <c r="AE63" s="98">
        <f t="shared" si="21"/>
        <v>0</v>
      </c>
      <c r="AF63" s="98">
        <f t="shared" si="21"/>
        <v>4</v>
      </c>
      <c r="AG63" s="98">
        <f t="shared" si="21"/>
        <v>33</v>
      </c>
      <c r="AH63" s="98">
        <f t="shared" si="21"/>
        <v>0</v>
      </c>
      <c r="AI63" s="98">
        <f t="shared" si="21"/>
        <v>0</v>
      </c>
      <c r="AJ63" s="98">
        <f t="shared" si="21"/>
        <v>0</v>
      </c>
      <c r="AK63" s="98">
        <f t="shared" si="21"/>
        <v>0</v>
      </c>
      <c r="AL63" s="98">
        <f t="shared" si="21"/>
        <v>0</v>
      </c>
      <c r="AM63" s="98">
        <f t="shared" si="21"/>
        <v>0</v>
      </c>
      <c r="AN63" s="98">
        <f t="shared" si="21"/>
        <v>0</v>
      </c>
      <c r="AO63" s="98">
        <f t="shared" si="21"/>
        <v>0</v>
      </c>
      <c r="AP63" s="98">
        <f t="shared" si="21"/>
        <v>0</v>
      </c>
      <c r="AQ63" s="98">
        <f t="shared" si="21"/>
        <v>0</v>
      </c>
      <c r="AR63" s="98">
        <f t="shared" si="21"/>
        <v>0</v>
      </c>
      <c r="AS63" s="98">
        <f t="shared" si="21"/>
        <v>0</v>
      </c>
      <c r="AT63" s="98">
        <f t="shared" si="21"/>
        <v>0</v>
      </c>
      <c r="AU63" s="98">
        <f t="shared" si="21"/>
        <v>0</v>
      </c>
      <c r="AV63" s="98">
        <f t="shared" si="21"/>
        <v>0</v>
      </c>
      <c r="AY63" s="163"/>
    </row>
    <row r="64" ht="14.35" customHeight="1" spans="1:51">
      <c r="A64" s="81" t="s">
        <v>90</v>
      </c>
      <c r="B64" s="105" t="s">
        <v>91</v>
      </c>
      <c r="C64" s="106"/>
      <c r="D64" s="85"/>
      <c r="E64" s="85"/>
      <c r="F64" s="85">
        <f t="shared" ref="F64:AV64" si="22">F10-F12-F13-F18-F19</f>
        <v>0</v>
      </c>
      <c r="G64" s="85"/>
      <c r="H64" s="90"/>
      <c r="I64" s="137"/>
      <c r="J64" s="85">
        <f t="shared" si="22"/>
        <v>0</v>
      </c>
      <c r="K64" s="85">
        <f t="shared" si="22"/>
        <v>0</v>
      </c>
      <c r="L64" s="85">
        <f t="shared" si="22"/>
        <v>0</v>
      </c>
      <c r="M64" s="85">
        <f t="shared" si="22"/>
        <v>0</v>
      </c>
      <c r="N64" s="85">
        <f t="shared" si="22"/>
        <v>0</v>
      </c>
      <c r="O64" s="85">
        <f t="shared" si="22"/>
        <v>0</v>
      </c>
      <c r="P64" s="85">
        <f t="shared" si="22"/>
        <v>0</v>
      </c>
      <c r="Q64" s="85">
        <f t="shared" si="22"/>
        <v>0</v>
      </c>
      <c r="R64" s="85">
        <f t="shared" si="22"/>
        <v>0</v>
      </c>
      <c r="S64" s="85">
        <f t="shared" si="22"/>
        <v>0</v>
      </c>
      <c r="T64" s="85">
        <f t="shared" si="22"/>
        <v>0</v>
      </c>
      <c r="U64" s="85">
        <f t="shared" si="22"/>
        <v>0</v>
      </c>
      <c r="V64" s="85">
        <f t="shared" si="22"/>
        <v>0</v>
      </c>
      <c r="W64" s="85">
        <f t="shared" si="22"/>
        <v>0</v>
      </c>
      <c r="X64" s="85">
        <f t="shared" si="22"/>
        <v>0</v>
      </c>
      <c r="Y64" s="85">
        <f t="shared" si="22"/>
        <v>0</v>
      </c>
      <c r="Z64" s="85">
        <f t="shared" si="22"/>
        <v>0</v>
      </c>
      <c r="AA64" s="85">
        <f t="shared" si="22"/>
        <v>0</v>
      </c>
      <c r="AB64" s="85">
        <f t="shared" si="22"/>
        <v>0</v>
      </c>
      <c r="AC64" s="85">
        <f t="shared" si="22"/>
        <v>0</v>
      </c>
      <c r="AD64" s="85">
        <f t="shared" si="22"/>
        <v>0</v>
      </c>
      <c r="AE64" s="85">
        <f t="shared" si="22"/>
        <v>0</v>
      </c>
      <c r="AF64" s="85">
        <f t="shared" si="22"/>
        <v>0</v>
      </c>
      <c r="AG64" s="85">
        <f t="shared" si="22"/>
        <v>0</v>
      </c>
      <c r="AH64" s="85">
        <f t="shared" si="22"/>
        <v>0</v>
      </c>
      <c r="AI64" s="85">
        <f t="shared" si="22"/>
        <v>0</v>
      </c>
      <c r="AJ64" s="85">
        <f t="shared" si="22"/>
        <v>0</v>
      </c>
      <c r="AK64" s="85">
        <f t="shared" si="22"/>
        <v>0</v>
      </c>
      <c r="AL64" s="85">
        <f t="shared" si="22"/>
        <v>0</v>
      </c>
      <c r="AM64" s="85">
        <f t="shared" si="22"/>
        <v>0</v>
      </c>
      <c r="AN64" s="85">
        <f t="shared" si="22"/>
        <v>0</v>
      </c>
      <c r="AO64" s="85">
        <f t="shared" si="22"/>
        <v>0</v>
      </c>
      <c r="AP64" s="85">
        <f t="shared" si="22"/>
        <v>0</v>
      </c>
      <c r="AQ64" s="85">
        <f t="shared" si="22"/>
        <v>0</v>
      </c>
      <c r="AR64" s="85">
        <f t="shared" si="22"/>
        <v>0</v>
      </c>
      <c r="AS64" s="85">
        <f t="shared" si="22"/>
        <v>0</v>
      </c>
      <c r="AT64" s="85">
        <f t="shared" si="22"/>
        <v>0</v>
      </c>
      <c r="AU64" s="85">
        <f t="shared" si="22"/>
        <v>0</v>
      </c>
      <c r="AV64" s="85">
        <f t="shared" si="22"/>
        <v>0</v>
      </c>
      <c r="AY64" s="163"/>
    </row>
    <row r="65" ht="14.35" customHeight="1" spans="1:51">
      <c r="A65" s="81" t="s">
        <v>92</v>
      </c>
      <c r="B65" s="164"/>
      <c r="C65" s="165"/>
      <c r="D65" s="85"/>
      <c r="E65" s="85"/>
      <c r="F65" s="85">
        <f>F10-F21-F27-F28-F29-F19</f>
        <v>0</v>
      </c>
      <c r="G65" s="85"/>
      <c r="H65" s="90"/>
      <c r="I65" s="137"/>
      <c r="J65" s="85">
        <f t="shared" ref="G65:AV65" si="23">J10-J21-J27-J28-J29-J19</f>
        <v>0</v>
      </c>
      <c r="K65" s="85">
        <f t="shared" si="23"/>
        <v>0</v>
      </c>
      <c r="L65" s="85">
        <f t="shared" si="23"/>
        <v>0</v>
      </c>
      <c r="M65" s="85">
        <f t="shared" si="23"/>
        <v>0</v>
      </c>
      <c r="N65" s="85">
        <f t="shared" si="23"/>
        <v>0</v>
      </c>
      <c r="O65" s="85">
        <f t="shared" si="23"/>
        <v>0</v>
      </c>
      <c r="P65" s="85">
        <f t="shared" si="23"/>
        <v>0</v>
      </c>
      <c r="Q65" s="85">
        <f t="shared" si="23"/>
        <v>0</v>
      </c>
      <c r="R65" s="85">
        <f t="shared" si="23"/>
        <v>0</v>
      </c>
      <c r="S65" s="85">
        <f t="shared" si="23"/>
        <v>0</v>
      </c>
      <c r="T65" s="85">
        <f t="shared" si="23"/>
        <v>0</v>
      </c>
      <c r="U65" s="85">
        <f t="shared" si="23"/>
        <v>0</v>
      </c>
      <c r="V65" s="85">
        <f t="shared" si="23"/>
        <v>0</v>
      </c>
      <c r="W65" s="85">
        <f t="shared" si="23"/>
        <v>0</v>
      </c>
      <c r="X65" s="85">
        <f t="shared" si="23"/>
        <v>0</v>
      </c>
      <c r="Y65" s="85">
        <f t="shared" si="23"/>
        <v>0</v>
      </c>
      <c r="Z65" s="85">
        <f t="shared" si="23"/>
        <v>0</v>
      </c>
      <c r="AA65" s="85">
        <f t="shared" si="23"/>
        <v>0</v>
      </c>
      <c r="AB65" s="85">
        <f t="shared" si="23"/>
        <v>0</v>
      </c>
      <c r="AC65" s="85">
        <f t="shared" si="23"/>
        <v>0</v>
      </c>
      <c r="AD65" s="85">
        <f t="shared" si="23"/>
        <v>0</v>
      </c>
      <c r="AE65" s="85">
        <f t="shared" si="23"/>
        <v>0</v>
      </c>
      <c r="AF65" s="85">
        <f t="shared" si="23"/>
        <v>0</v>
      </c>
      <c r="AG65" s="85">
        <f t="shared" si="23"/>
        <v>0</v>
      </c>
      <c r="AH65" s="85">
        <f t="shared" si="23"/>
        <v>0</v>
      </c>
      <c r="AI65" s="85">
        <f t="shared" si="23"/>
        <v>0</v>
      </c>
      <c r="AJ65" s="85">
        <f t="shared" si="23"/>
        <v>0</v>
      </c>
      <c r="AK65" s="85">
        <f t="shared" si="23"/>
        <v>0</v>
      </c>
      <c r="AL65" s="85">
        <f t="shared" si="23"/>
        <v>0</v>
      </c>
      <c r="AM65" s="85">
        <f t="shared" si="23"/>
        <v>0</v>
      </c>
      <c r="AN65" s="85">
        <f t="shared" si="23"/>
        <v>0</v>
      </c>
      <c r="AO65" s="85">
        <f t="shared" si="23"/>
        <v>0</v>
      </c>
      <c r="AP65" s="85">
        <f t="shared" si="23"/>
        <v>0</v>
      </c>
      <c r="AQ65" s="85">
        <f t="shared" si="23"/>
        <v>0</v>
      </c>
      <c r="AR65" s="85">
        <f t="shared" si="23"/>
        <v>0</v>
      </c>
      <c r="AS65" s="85">
        <f t="shared" si="23"/>
        <v>0</v>
      </c>
      <c r="AT65" s="85">
        <f t="shared" si="23"/>
        <v>0</v>
      </c>
      <c r="AU65" s="85">
        <f t="shared" si="23"/>
        <v>0</v>
      </c>
      <c r="AV65" s="85">
        <f t="shared" si="23"/>
        <v>0</v>
      </c>
      <c r="AY65" s="163"/>
    </row>
    <row r="66" ht="14.35" customHeight="1" spans="1:51">
      <c r="A66" s="81" t="s">
        <v>93</v>
      </c>
      <c r="B66" s="164"/>
      <c r="C66" s="165"/>
      <c r="D66" s="85"/>
      <c r="E66" s="85"/>
      <c r="F66" s="85">
        <f t="shared" ref="F66:AV66" si="24">F10-F31-F32-F33-F34</f>
        <v>0</v>
      </c>
      <c r="G66" s="85"/>
      <c r="H66" s="90"/>
      <c r="I66" s="137"/>
      <c r="J66" s="85">
        <f t="shared" si="24"/>
        <v>0</v>
      </c>
      <c r="K66" s="85">
        <f t="shared" si="24"/>
        <v>0</v>
      </c>
      <c r="L66" s="85">
        <f t="shared" si="24"/>
        <v>0</v>
      </c>
      <c r="M66" s="85">
        <f t="shared" si="24"/>
        <v>0</v>
      </c>
      <c r="N66" s="85">
        <f t="shared" si="24"/>
        <v>0</v>
      </c>
      <c r="O66" s="85">
        <f t="shared" si="24"/>
        <v>0</v>
      </c>
      <c r="P66" s="85">
        <f t="shared" si="24"/>
        <v>0</v>
      </c>
      <c r="Q66" s="85">
        <f t="shared" si="24"/>
        <v>0</v>
      </c>
      <c r="R66" s="85">
        <f t="shared" si="24"/>
        <v>0</v>
      </c>
      <c r="S66" s="85">
        <f t="shared" si="24"/>
        <v>0</v>
      </c>
      <c r="T66" s="85">
        <f t="shared" si="24"/>
        <v>0</v>
      </c>
      <c r="U66" s="85">
        <f t="shared" si="24"/>
        <v>0</v>
      </c>
      <c r="V66" s="85">
        <f t="shared" si="24"/>
        <v>0</v>
      </c>
      <c r="W66" s="85">
        <f t="shared" si="24"/>
        <v>0</v>
      </c>
      <c r="X66" s="85">
        <f t="shared" si="24"/>
        <v>0</v>
      </c>
      <c r="Y66" s="85">
        <f t="shared" si="24"/>
        <v>0</v>
      </c>
      <c r="Z66" s="85">
        <f t="shared" si="24"/>
        <v>0</v>
      </c>
      <c r="AA66" s="85">
        <f t="shared" si="24"/>
        <v>0</v>
      </c>
      <c r="AB66" s="85">
        <f t="shared" si="24"/>
        <v>0</v>
      </c>
      <c r="AC66" s="85">
        <f t="shared" si="24"/>
        <v>0</v>
      </c>
      <c r="AD66" s="85">
        <f t="shared" si="24"/>
        <v>0</v>
      </c>
      <c r="AE66" s="85">
        <f t="shared" si="24"/>
        <v>0</v>
      </c>
      <c r="AF66" s="85">
        <f t="shared" si="24"/>
        <v>0</v>
      </c>
      <c r="AG66" s="85">
        <f t="shared" si="24"/>
        <v>0</v>
      </c>
      <c r="AH66" s="85">
        <f t="shared" si="24"/>
        <v>0</v>
      </c>
      <c r="AI66" s="85">
        <f t="shared" si="24"/>
        <v>0</v>
      </c>
      <c r="AJ66" s="85">
        <f t="shared" si="24"/>
        <v>0</v>
      </c>
      <c r="AK66" s="85">
        <f t="shared" si="24"/>
        <v>0</v>
      </c>
      <c r="AL66" s="85">
        <f t="shared" si="24"/>
        <v>0</v>
      </c>
      <c r="AM66" s="85">
        <f t="shared" si="24"/>
        <v>0</v>
      </c>
      <c r="AN66" s="85">
        <f t="shared" si="24"/>
        <v>0</v>
      </c>
      <c r="AO66" s="85">
        <f t="shared" si="24"/>
        <v>0</v>
      </c>
      <c r="AP66" s="85">
        <f t="shared" si="24"/>
        <v>0</v>
      </c>
      <c r="AQ66" s="85">
        <f t="shared" si="24"/>
        <v>0</v>
      </c>
      <c r="AR66" s="85">
        <f t="shared" si="24"/>
        <v>0</v>
      </c>
      <c r="AS66" s="85">
        <f t="shared" si="24"/>
        <v>0</v>
      </c>
      <c r="AT66" s="85">
        <f t="shared" si="24"/>
        <v>0</v>
      </c>
      <c r="AU66" s="85">
        <f t="shared" si="24"/>
        <v>0</v>
      </c>
      <c r="AV66" s="85">
        <f t="shared" si="24"/>
        <v>0</v>
      </c>
      <c r="AY66" s="163"/>
    </row>
    <row r="67" ht="14.35" customHeight="1" spans="1:51">
      <c r="A67" s="81" t="s">
        <v>94</v>
      </c>
      <c r="B67" s="164"/>
      <c r="C67" s="165"/>
      <c r="D67" s="85"/>
      <c r="E67" s="85"/>
      <c r="F67" s="85">
        <f t="shared" ref="F67:AV67" si="25">F10-F36-F37-F40</f>
        <v>0</v>
      </c>
      <c r="G67" s="85"/>
      <c r="H67" s="90"/>
      <c r="I67" s="137"/>
      <c r="J67" s="85">
        <f t="shared" si="25"/>
        <v>0</v>
      </c>
      <c r="K67" s="85">
        <f t="shared" si="25"/>
        <v>0</v>
      </c>
      <c r="L67" s="85">
        <f t="shared" si="25"/>
        <v>0</v>
      </c>
      <c r="M67" s="85">
        <f t="shared" si="25"/>
        <v>0</v>
      </c>
      <c r="N67" s="85">
        <f t="shared" si="25"/>
        <v>0</v>
      </c>
      <c r="O67" s="85">
        <f t="shared" si="25"/>
        <v>0</v>
      </c>
      <c r="P67" s="85">
        <f t="shared" si="25"/>
        <v>0</v>
      </c>
      <c r="Q67" s="85">
        <f t="shared" si="25"/>
        <v>0</v>
      </c>
      <c r="R67" s="85">
        <f t="shared" si="25"/>
        <v>0</v>
      </c>
      <c r="S67" s="85">
        <f t="shared" si="25"/>
        <v>0</v>
      </c>
      <c r="T67" s="85">
        <f t="shared" si="25"/>
        <v>0</v>
      </c>
      <c r="U67" s="85">
        <f t="shared" si="25"/>
        <v>0</v>
      </c>
      <c r="V67" s="85">
        <f t="shared" si="25"/>
        <v>0</v>
      </c>
      <c r="W67" s="85">
        <f t="shared" si="25"/>
        <v>0</v>
      </c>
      <c r="X67" s="85">
        <f t="shared" si="25"/>
        <v>0</v>
      </c>
      <c r="Y67" s="85">
        <f t="shared" si="25"/>
        <v>0</v>
      </c>
      <c r="Z67" s="85">
        <f t="shared" si="25"/>
        <v>0</v>
      </c>
      <c r="AA67" s="85">
        <f t="shared" si="25"/>
        <v>0</v>
      </c>
      <c r="AB67" s="85">
        <f t="shared" si="25"/>
        <v>0</v>
      </c>
      <c r="AC67" s="85">
        <f t="shared" si="25"/>
        <v>0</v>
      </c>
      <c r="AD67" s="85">
        <f t="shared" si="25"/>
        <v>0</v>
      </c>
      <c r="AE67" s="85">
        <f t="shared" si="25"/>
        <v>0</v>
      </c>
      <c r="AF67" s="85">
        <f t="shared" si="25"/>
        <v>0</v>
      </c>
      <c r="AG67" s="85">
        <f t="shared" si="25"/>
        <v>0</v>
      </c>
      <c r="AH67" s="85">
        <f t="shared" si="25"/>
        <v>0</v>
      </c>
      <c r="AI67" s="85">
        <f t="shared" si="25"/>
        <v>0</v>
      </c>
      <c r="AJ67" s="85">
        <f t="shared" si="25"/>
        <v>0</v>
      </c>
      <c r="AK67" s="85">
        <f t="shared" si="25"/>
        <v>0</v>
      </c>
      <c r="AL67" s="85">
        <f t="shared" si="25"/>
        <v>0</v>
      </c>
      <c r="AM67" s="85">
        <f t="shared" si="25"/>
        <v>0</v>
      </c>
      <c r="AN67" s="85">
        <f t="shared" si="25"/>
        <v>0</v>
      </c>
      <c r="AO67" s="85">
        <f t="shared" si="25"/>
        <v>0</v>
      </c>
      <c r="AP67" s="85">
        <f t="shared" si="25"/>
        <v>0</v>
      </c>
      <c r="AQ67" s="85">
        <f t="shared" si="25"/>
        <v>0</v>
      </c>
      <c r="AR67" s="85">
        <f t="shared" si="25"/>
        <v>0</v>
      </c>
      <c r="AS67" s="85">
        <f t="shared" si="25"/>
        <v>0</v>
      </c>
      <c r="AT67" s="85">
        <f t="shared" si="25"/>
        <v>0</v>
      </c>
      <c r="AU67" s="85">
        <f t="shared" si="25"/>
        <v>0</v>
      </c>
      <c r="AV67" s="85">
        <f t="shared" si="25"/>
        <v>0</v>
      </c>
      <c r="AY67" s="163"/>
    </row>
    <row r="68" ht="14.35" customHeight="1" spans="1:51">
      <c r="A68" s="81" t="s">
        <v>95</v>
      </c>
      <c r="B68" s="167"/>
      <c r="C68" s="168"/>
      <c r="D68" s="85"/>
      <c r="E68" s="85"/>
      <c r="F68" s="85">
        <f t="shared" ref="F68:AV68" si="26">F41-F42-F43-F44-F45</f>
        <v>0</v>
      </c>
      <c r="G68" s="85"/>
      <c r="H68" s="170"/>
      <c r="I68" s="172"/>
      <c r="J68" s="85">
        <f t="shared" si="26"/>
        <v>0</v>
      </c>
      <c r="K68" s="85">
        <f t="shared" si="26"/>
        <v>0</v>
      </c>
      <c r="L68" s="85">
        <f t="shared" si="26"/>
        <v>0</v>
      </c>
      <c r="M68" s="85">
        <f t="shared" si="26"/>
        <v>0</v>
      </c>
      <c r="N68" s="85">
        <f t="shared" si="26"/>
        <v>0</v>
      </c>
      <c r="O68" s="85">
        <f t="shared" si="26"/>
        <v>0</v>
      </c>
      <c r="P68" s="85">
        <f t="shared" si="26"/>
        <v>0</v>
      </c>
      <c r="Q68" s="85">
        <f t="shared" si="26"/>
        <v>0</v>
      </c>
      <c r="R68" s="85">
        <f t="shared" si="26"/>
        <v>0</v>
      </c>
      <c r="S68" s="85">
        <f t="shared" si="26"/>
        <v>0</v>
      </c>
      <c r="T68" s="85">
        <f t="shared" si="26"/>
        <v>0</v>
      </c>
      <c r="U68" s="85">
        <f t="shared" si="26"/>
        <v>0</v>
      </c>
      <c r="V68" s="85">
        <f t="shared" si="26"/>
        <v>0</v>
      </c>
      <c r="W68" s="85">
        <f t="shared" si="26"/>
        <v>0</v>
      </c>
      <c r="X68" s="85">
        <f t="shared" si="26"/>
        <v>0</v>
      </c>
      <c r="Y68" s="85">
        <f t="shared" si="26"/>
        <v>0</v>
      </c>
      <c r="Z68" s="85">
        <f t="shared" si="26"/>
        <v>0</v>
      </c>
      <c r="AA68" s="85">
        <f t="shared" si="26"/>
        <v>0</v>
      </c>
      <c r="AB68" s="85">
        <f t="shared" si="26"/>
        <v>0</v>
      </c>
      <c r="AC68" s="85">
        <f t="shared" si="26"/>
        <v>0</v>
      </c>
      <c r="AD68" s="85">
        <f t="shared" si="26"/>
        <v>0</v>
      </c>
      <c r="AE68" s="85">
        <f t="shared" si="26"/>
        <v>0</v>
      </c>
      <c r="AF68" s="85">
        <f t="shared" si="26"/>
        <v>0</v>
      </c>
      <c r="AG68" s="85">
        <f t="shared" si="26"/>
        <v>0</v>
      </c>
      <c r="AH68" s="85">
        <f t="shared" si="26"/>
        <v>0</v>
      </c>
      <c r="AI68" s="85">
        <f t="shared" si="26"/>
        <v>0</v>
      </c>
      <c r="AJ68" s="85">
        <f t="shared" si="26"/>
        <v>0</v>
      </c>
      <c r="AK68" s="85">
        <f t="shared" si="26"/>
        <v>0</v>
      </c>
      <c r="AL68" s="85">
        <f t="shared" si="26"/>
        <v>0</v>
      </c>
      <c r="AM68" s="85">
        <f t="shared" si="26"/>
        <v>0</v>
      </c>
      <c r="AN68" s="85">
        <f t="shared" si="26"/>
        <v>0</v>
      </c>
      <c r="AO68" s="85">
        <f t="shared" si="26"/>
        <v>0</v>
      </c>
      <c r="AP68" s="85">
        <f t="shared" si="26"/>
        <v>0</v>
      </c>
      <c r="AQ68" s="85">
        <f t="shared" si="26"/>
        <v>0</v>
      </c>
      <c r="AR68" s="85">
        <f t="shared" si="26"/>
        <v>0</v>
      </c>
      <c r="AS68" s="85">
        <f t="shared" si="26"/>
        <v>0</v>
      </c>
      <c r="AT68" s="85">
        <f t="shared" si="26"/>
        <v>0</v>
      </c>
      <c r="AU68" s="85">
        <f t="shared" si="26"/>
        <v>0</v>
      </c>
      <c r="AV68" s="85">
        <f t="shared" si="26"/>
        <v>0</v>
      </c>
      <c r="AY68" s="163"/>
    </row>
    <row r="69" spans="1:51">
      <c r="A69" s="171"/>
      <c r="AY69" s="163"/>
    </row>
    <row r="70" spans="1:51">
      <c r="A70" s="171"/>
      <c r="AY70" s="163"/>
    </row>
    <row r="71" spans="1:51">
      <c r="A71" s="171"/>
      <c r="AY71" s="163"/>
    </row>
    <row r="72" spans="1:51">
      <c r="A72" s="171"/>
      <c r="AY72" s="163"/>
    </row>
    <row r="73" spans="1:51">
      <c r="A73" s="171"/>
      <c r="AY73" s="163"/>
    </row>
    <row r="74" spans="1:51">
      <c r="A74" s="171"/>
      <c r="AY74" s="163"/>
    </row>
    <row r="75" spans="1:51">
      <c r="A75" s="171"/>
      <c r="AY75" s="163"/>
    </row>
    <row r="76" spans="1:51">
      <c r="A76" s="171"/>
      <c r="AY76" s="163"/>
    </row>
    <row r="77" spans="1:51">
      <c r="A77" s="171"/>
      <c r="AY77" s="163"/>
    </row>
    <row r="78" spans="1:51">
      <c r="A78" s="171"/>
      <c r="AY78" s="24"/>
    </row>
    <row r="79" spans="1:51">
      <c r="A79" s="171"/>
      <c r="AY79" s="24"/>
    </row>
    <row r="80" spans="1:51">
      <c r="A80" s="171"/>
      <c r="AY80" s="24"/>
    </row>
    <row r="81" spans="1:51">
      <c r="A81" s="171"/>
      <c r="AY81" s="24"/>
    </row>
    <row r="82" spans="1:51">
      <c r="A82" s="171"/>
      <c r="AY82" s="24"/>
    </row>
    <row r="83" spans="1:51">
      <c r="A83" s="171"/>
      <c r="AY83" s="24"/>
    </row>
    <row r="84" spans="1:51">
      <c r="A84" s="171"/>
      <c r="AY84" s="24"/>
    </row>
    <row r="85" spans="1:51">
      <c r="A85" s="171"/>
      <c r="AY85" s="24"/>
    </row>
    <row r="86" spans="1:51">
      <c r="A86" s="171"/>
      <c r="AY86" s="24"/>
    </row>
    <row r="87" spans="1:51">
      <c r="A87" s="171"/>
      <c r="AY87" s="24"/>
    </row>
    <row r="88" spans="1:51">
      <c r="A88" s="171"/>
      <c r="AY88" s="24"/>
    </row>
    <row r="89" spans="1:51">
      <c r="A89" s="171"/>
      <c r="AY89" s="24"/>
    </row>
    <row r="90" spans="1:51">
      <c r="A90" s="171"/>
      <c r="AY90" s="24"/>
    </row>
    <row r="91" spans="1:51">
      <c r="A91" s="171"/>
      <c r="AY91" s="24"/>
    </row>
    <row r="92" spans="1:51">
      <c r="A92" s="171"/>
      <c r="AY92" s="24"/>
    </row>
    <row r="93" spans="1:51">
      <c r="A93" s="171"/>
      <c r="AY93" s="24"/>
    </row>
    <row r="94" spans="1:51">
      <c r="A94" s="171"/>
      <c r="AY94" s="24"/>
    </row>
    <row r="95" spans="1:51">
      <c r="A95" s="171"/>
      <c r="AY95" s="24"/>
    </row>
    <row r="96" spans="1:51">
      <c r="A96" s="171"/>
      <c r="AY96" s="24"/>
    </row>
    <row r="97" spans="1:51">
      <c r="A97" s="171"/>
      <c r="AY97" s="24"/>
    </row>
    <row r="98" spans="1:51">
      <c r="A98" s="171"/>
      <c r="AY98" s="24"/>
    </row>
    <row r="99" spans="1:51">
      <c r="A99" s="171"/>
      <c r="AY99" s="24"/>
    </row>
    <row r="100" spans="1:51">
      <c r="A100" s="171"/>
      <c r="AY100" s="24"/>
    </row>
    <row r="101" spans="1:51">
      <c r="A101" s="171"/>
      <c r="AY101" s="24"/>
    </row>
    <row r="102" spans="1:51">
      <c r="A102" s="171"/>
      <c r="AY102" s="24"/>
    </row>
    <row r="103" spans="1:51">
      <c r="A103" s="171"/>
      <c r="AY103" s="24"/>
    </row>
    <row r="104" spans="1:51">
      <c r="A104" s="171"/>
      <c r="AY104" s="24"/>
    </row>
    <row r="105" spans="1:51">
      <c r="A105" s="171"/>
      <c r="AY105" s="24"/>
    </row>
    <row r="106" spans="1:51">
      <c r="A106" s="171"/>
      <c r="AY106" s="24"/>
    </row>
    <row r="107" spans="1:51">
      <c r="A107" s="171"/>
      <c r="AY107" s="24"/>
    </row>
    <row r="108" spans="1:51">
      <c r="A108" s="171"/>
      <c r="AY108" s="24"/>
    </row>
    <row r="109" spans="1:51">
      <c r="A109" s="171"/>
      <c r="AY109" s="24"/>
    </row>
    <row r="110" spans="1:51">
      <c r="A110" s="171"/>
      <c r="AY110" s="24"/>
    </row>
    <row r="111" spans="1:51">
      <c r="A111" s="171"/>
      <c r="AY111" s="24"/>
    </row>
    <row r="112" spans="1:51">
      <c r="A112" s="171"/>
      <c r="AY112" s="24"/>
    </row>
    <row r="113" spans="1:51">
      <c r="A113" s="171"/>
      <c r="AY113" s="24"/>
    </row>
    <row r="114" spans="1:51">
      <c r="A114" s="171"/>
      <c r="AY114" s="24"/>
    </row>
    <row r="115" spans="1:51">
      <c r="A115" s="171"/>
      <c r="AY115" s="24"/>
    </row>
    <row r="116" spans="51:51">
      <c r="AY116" s="24"/>
    </row>
    <row r="117" spans="51:51">
      <c r="AY117" s="24"/>
    </row>
    <row r="118" spans="51:51">
      <c r="AY118" s="24"/>
    </row>
    <row r="119" spans="51:51">
      <c r="AY119" s="24"/>
    </row>
    <row r="120" spans="51:51">
      <c r="AY120" s="24"/>
    </row>
    <row r="121" spans="51:51">
      <c r="AY121" s="24"/>
    </row>
    <row r="122" spans="51:51">
      <c r="AY122" s="24"/>
    </row>
    <row r="123" spans="51:51">
      <c r="AY123" s="24"/>
    </row>
    <row r="124" spans="51:51">
      <c r="AY124" s="24"/>
    </row>
    <row r="125" spans="51:51">
      <c r="AY125" s="24"/>
    </row>
    <row r="126" spans="51:51">
      <c r="AY126" s="24"/>
    </row>
    <row r="127" spans="51:51">
      <c r="AY127" s="24"/>
    </row>
    <row r="128" spans="51:51">
      <c r="AY128" s="24"/>
    </row>
    <row r="129" spans="51:51">
      <c r="AY129" s="24"/>
    </row>
    <row r="130" spans="51:51">
      <c r="AY130" s="24"/>
    </row>
    <row r="131" spans="51:51">
      <c r="AY131" s="24"/>
    </row>
    <row r="132" spans="51:51">
      <c r="AY132" s="24"/>
    </row>
    <row r="133" spans="51:51">
      <c r="AY133" s="24"/>
    </row>
    <row r="134" spans="51:51">
      <c r="AY134" s="24"/>
    </row>
    <row r="135" spans="51:51">
      <c r="AY135" s="24"/>
    </row>
    <row r="136" spans="51:51">
      <c r="AY136" s="24"/>
    </row>
    <row r="137" spans="51:51">
      <c r="AY137" s="24"/>
    </row>
    <row r="138" spans="51:51">
      <c r="AY138" s="24"/>
    </row>
    <row r="139" spans="51:51">
      <c r="AY139" s="24"/>
    </row>
    <row r="140" spans="51:51">
      <c r="AY140" s="24"/>
    </row>
    <row r="141" spans="51:51">
      <c r="AY141" s="24"/>
    </row>
    <row r="142" spans="51:51">
      <c r="AY142" s="24"/>
    </row>
    <row r="143" spans="51:51">
      <c r="AY143" s="24"/>
    </row>
    <row r="144" spans="51:51">
      <c r="AY144" s="24"/>
    </row>
    <row r="145" spans="51:51">
      <c r="AY145" s="24"/>
    </row>
    <row r="146" spans="51:51">
      <c r="AY146" s="24"/>
    </row>
    <row r="147" spans="51:51">
      <c r="AY147" s="24"/>
    </row>
    <row r="148" spans="51:51">
      <c r="AY148" s="24"/>
    </row>
    <row r="149" spans="51:51">
      <c r="AY149" s="24"/>
    </row>
    <row r="150" spans="51:51">
      <c r="AY150" s="24"/>
    </row>
    <row r="151" spans="51:51">
      <c r="AY151" s="24"/>
    </row>
    <row r="152" spans="51:51">
      <c r="AY152" s="24"/>
    </row>
    <row r="153" spans="51:51">
      <c r="AY153" s="24"/>
    </row>
    <row r="154" spans="51:51">
      <c r="AY154" s="24"/>
    </row>
    <row r="155" spans="51:51">
      <c r="AY155" s="24"/>
    </row>
    <row r="156" spans="51:51">
      <c r="AY156" s="24"/>
    </row>
    <row r="157" spans="51:51">
      <c r="AY157" s="24"/>
    </row>
    <row r="158" spans="51:51">
      <c r="AY158" s="24"/>
    </row>
    <row r="159" spans="51:51">
      <c r="AY159" s="24"/>
    </row>
    <row r="160" spans="51:51">
      <c r="AY160" s="24"/>
    </row>
    <row r="161" spans="51:51">
      <c r="AY161" s="24"/>
    </row>
    <row r="162" spans="51:51">
      <c r="AY162" s="24"/>
    </row>
    <row r="163" spans="51:51">
      <c r="AY163" s="24"/>
    </row>
    <row r="164" spans="51:51">
      <c r="AY164" s="24"/>
    </row>
    <row r="165" spans="51:51">
      <c r="AY165" s="24"/>
    </row>
    <row r="166" spans="51:51">
      <c r="AY166" s="24"/>
    </row>
    <row r="167" spans="51:51">
      <c r="AY167" s="24"/>
    </row>
    <row r="168" spans="51:51">
      <c r="AY168" s="24"/>
    </row>
    <row r="169" ht="15" customHeight="1" spans="51:51">
      <c r="AY169" s="24"/>
    </row>
    <row r="170" spans="51:51">
      <c r="AY170" s="24"/>
    </row>
    <row r="171" spans="51:51">
      <c r="AY171" s="24"/>
    </row>
    <row r="172" spans="51:51">
      <c r="AY172" s="24"/>
    </row>
    <row r="173" spans="51:51">
      <c r="AY173" s="24"/>
    </row>
    <row r="174" spans="51:51">
      <c r="AY174" s="24"/>
    </row>
    <row r="175" spans="51:51">
      <c r="AY175" s="24"/>
    </row>
    <row r="176" spans="51:51">
      <c r="AY176" s="24"/>
    </row>
    <row r="177" spans="51:51">
      <c r="AY177" s="24"/>
    </row>
    <row r="178" spans="51:51">
      <c r="AY178" s="24"/>
    </row>
    <row r="179" spans="51:51">
      <c r="AY179" s="24"/>
    </row>
    <row r="180" spans="51:51">
      <c r="AY180" s="24"/>
    </row>
    <row r="181" spans="51:51">
      <c r="AY181" s="24"/>
    </row>
    <row r="182" spans="51:51">
      <c r="AY182" s="24"/>
    </row>
    <row r="183" spans="51:51">
      <c r="AY183" s="24"/>
    </row>
    <row r="184" spans="51:51">
      <c r="AY184" s="24"/>
    </row>
    <row r="185" spans="51:51">
      <c r="AY185" s="24"/>
    </row>
    <row r="186" spans="51:51">
      <c r="AY186" s="24"/>
    </row>
    <row r="187" spans="51:51">
      <c r="AY187" s="24"/>
    </row>
    <row r="188" spans="51:51">
      <c r="AY188" s="24"/>
    </row>
    <row r="189" spans="51:51">
      <c r="AY189" s="24"/>
    </row>
    <row r="190" spans="51:51">
      <c r="AY190" s="163"/>
    </row>
    <row r="191" spans="51:51">
      <c r="AY191" s="163"/>
    </row>
    <row r="192" spans="51:51">
      <c r="AY192" s="163"/>
    </row>
    <row r="193" spans="51:51">
      <c r="AY193" s="163"/>
    </row>
    <row r="194" spans="51:51">
      <c r="AY194" s="163"/>
    </row>
    <row r="195" spans="51:51">
      <c r="AY195" s="163"/>
    </row>
    <row r="196" spans="51:51">
      <c r="AY196" s="163"/>
    </row>
    <row r="197" spans="51:51">
      <c r="AY197" s="163"/>
    </row>
    <row r="198" spans="51:51">
      <c r="AY198" s="163"/>
    </row>
    <row r="199" spans="51:51">
      <c r="AY199" s="163"/>
    </row>
    <row r="200" spans="51:51">
      <c r="AY200" s="163"/>
    </row>
    <row r="201" spans="51:51">
      <c r="AY201" s="163"/>
    </row>
    <row r="202" spans="51:51">
      <c r="AY202" s="163"/>
    </row>
    <row r="203" spans="51:51">
      <c r="AY203" s="163"/>
    </row>
    <row r="204" spans="51:51">
      <c r="AY204" s="163"/>
    </row>
    <row r="205" spans="51:51">
      <c r="AY205" s="163"/>
    </row>
    <row r="206" spans="51:51">
      <c r="AY206" s="163"/>
    </row>
    <row r="207" spans="51:51">
      <c r="AY207" s="163"/>
    </row>
    <row r="208" spans="51:51">
      <c r="AY208" s="163"/>
    </row>
    <row r="209" spans="51:51">
      <c r="AY209" s="163"/>
    </row>
    <row r="210" spans="51:51">
      <c r="AY210" s="163"/>
    </row>
    <row r="211" spans="51:51">
      <c r="AY211" s="163"/>
    </row>
    <row r="212" spans="51:51">
      <c r="AY212" s="163"/>
    </row>
    <row r="213" spans="51:51">
      <c r="AY213" s="163"/>
    </row>
    <row r="214" spans="51:51">
      <c r="AY214" s="163"/>
    </row>
    <row r="215" spans="51:51">
      <c r="AY215" s="163"/>
    </row>
    <row r="216" spans="51:51">
      <c r="AY216" s="163"/>
    </row>
    <row r="217" spans="51:51">
      <c r="AY217" s="163"/>
    </row>
    <row r="218" spans="51:51">
      <c r="AY218" s="163"/>
    </row>
    <row r="219" spans="51:51">
      <c r="AY219" s="163"/>
    </row>
    <row r="220" spans="51:51">
      <c r="AY220" s="163"/>
    </row>
    <row r="221" spans="51:51">
      <c r="AY221" s="163"/>
    </row>
    <row r="222" spans="51:51">
      <c r="AY222" s="163"/>
    </row>
    <row r="223" spans="51:51">
      <c r="AY223" s="163"/>
    </row>
    <row r="224" spans="51:51">
      <c r="AY224" s="163"/>
    </row>
    <row r="225" spans="51:51">
      <c r="AY225" s="163"/>
    </row>
    <row r="226" spans="51:51">
      <c r="AY226" s="163"/>
    </row>
    <row r="227" spans="51:51">
      <c r="AY227" s="163"/>
    </row>
    <row r="228" spans="51:51">
      <c r="AY228" s="163"/>
    </row>
    <row r="229" spans="51:51">
      <c r="AY229" s="163"/>
    </row>
    <row r="230" spans="51:51">
      <c r="AY230" s="163"/>
    </row>
    <row r="231" spans="51:51">
      <c r="AY231" s="163"/>
    </row>
    <row r="232" spans="51:51">
      <c r="AY232" s="163"/>
    </row>
    <row r="233" spans="51:51">
      <c r="AY233" s="163"/>
    </row>
    <row r="234" spans="51:51">
      <c r="AY234" s="163"/>
    </row>
    <row r="235" spans="51:51">
      <c r="AY235" s="163"/>
    </row>
    <row r="236" spans="51:51">
      <c r="AY236" s="163"/>
    </row>
    <row r="237" spans="51:51">
      <c r="AY237" s="163"/>
    </row>
    <row r="238" spans="51:51">
      <c r="AY238" s="163"/>
    </row>
    <row r="239" spans="51:51">
      <c r="AY239" s="163"/>
    </row>
    <row r="240" spans="51:51">
      <c r="AY240" s="163"/>
    </row>
    <row r="241" spans="51:51">
      <c r="AY241" s="163"/>
    </row>
    <row r="242" spans="51:51">
      <c r="AY242" s="163"/>
    </row>
    <row r="243" spans="51:51">
      <c r="AY243" s="163"/>
    </row>
    <row r="244" spans="51:51">
      <c r="AY244" s="163"/>
    </row>
    <row r="245" spans="51:51">
      <c r="AY245" s="163"/>
    </row>
    <row r="246" spans="51:51">
      <c r="AY246" s="163"/>
    </row>
    <row r="247" spans="51:51">
      <c r="AY247" s="163"/>
    </row>
    <row r="248" spans="51:51">
      <c r="AY248" s="163"/>
    </row>
    <row r="249" spans="51:51">
      <c r="AY249" s="163"/>
    </row>
    <row r="250" spans="51:51">
      <c r="AY250" s="163"/>
    </row>
    <row r="251" spans="51:51">
      <c r="AY251" s="163"/>
    </row>
    <row r="252" spans="51:51">
      <c r="AY252" s="163"/>
    </row>
    <row r="253" spans="51:51">
      <c r="AY253" s="163"/>
    </row>
    <row r="254" spans="51:51">
      <c r="AY254" s="163"/>
    </row>
    <row r="255" spans="51:51">
      <c r="AY255" s="163"/>
    </row>
    <row r="256" spans="51:51">
      <c r="AY256" s="163"/>
    </row>
    <row r="257" spans="51:51">
      <c r="AY257" s="163"/>
    </row>
  </sheetData>
  <sheetProtection formatColumns="0" formatRows="0"/>
  <mergeCells count="10">
    <mergeCell ref="A1:I1"/>
    <mergeCell ref="B2:C2"/>
    <mergeCell ref="J3:L3"/>
    <mergeCell ref="B49:F49"/>
    <mergeCell ref="G49:I49"/>
    <mergeCell ref="A50:G50"/>
    <mergeCell ref="B52:C57"/>
    <mergeCell ref="B58:C63"/>
    <mergeCell ref="B64:C68"/>
    <mergeCell ref="H52:I68"/>
  </mergeCells>
  <conditionalFormatting sqref="J6:AV6">
    <cfRule type="cellIs" dxfId="0" priority="6" stopIfTrue="1" operator="lessThan">
      <formula>J7</formula>
    </cfRule>
  </conditionalFormatting>
  <conditionalFormatting sqref="J10:AV10">
    <cfRule type="cellIs" dxfId="0" priority="7" stopIfTrue="1" operator="greaterThan">
      <formula>J7</formula>
    </cfRule>
  </conditionalFormatting>
  <conditionalFormatting sqref="J11:AV11">
    <cfRule type="cellIs" dxfId="1" priority="2" stopIfTrue="1" operator="lessThan">
      <formula>J20</formula>
    </cfRule>
  </conditionalFormatting>
  <conditionalFormatting sqref="J35:AV35">
    <cfRule type="cellIs" dxfId="1" priority="1" stopIfTrue="1" operator="notEqual">
      <formula>J11</formula>
    </cfRule>
  </conditionalFormatting>
  <conditionalFormatting sqref="I6:I48">
    <cfRule type="cellIs" dxfId="2" priority="3" stopIfTrue="1" operator="between">
      <formula>5</formula>
      <formula>10</formula>
    </cfRule>
    <cfRule type="cellIs" dxfId="3" priority="4" stopIfTrue="1" operator="between">
      <formula>-5</formula>
      <formula>-10</formula>
    </cfRule>
    <cfRule type="cellIs" dxfId="0" priority="5" stopIfTrue="1" operator="notBetween">
      <formula>10.001</formula>
      <formula>-10.001</formula>
    </cfRule>
  </conditionalFormatting>
  <conditionalFormatting sqref="J8:AV9">
    <cfRule type="cellIs" dxfId="0" priority="8" stopIfTrue="1" operator="greaterThan">
      <formula>J8</formula>
    </cfRule>
    <cfRule type="cellIs" dxfId="0" priority="9" stopIfTrue="1" operator="greaterThan">
      <formula>J7</formula>
    </cfRule>
  </conditionalFormatting>
  <dataValidations count="14">
    <dataValidation type="list" allowBlank="1" showInputMessage="1" showErrorMessage="1" sqref="D2:E2">
      <formula1>"2017年 季度,2017年1季度,2017年2季度,2017年3季度"</formula1>
    </dataValidation>
    <dataValidation allowBlank="1" showInputMessage="1" showErrorMessage="1" error="自动提取无需录入！" sqref="A4"/>
    <dataValidation type="custom" allowBlank="1" showInputMessage="1" showErrorMessage="1" error="请点击倒黑三角下拉选择！" sqref="B4">
      <formula1>"xzd321453"</formula1>
    </dataValidation>
    <dataValidation type="whole" operator="greaterThan" allowBlank="1" showInputMessage="1" showErrorMessage="1" error="代码2应该小于代码1" sqref="J6:AV6">
      <formula1>J7</formula1>
    </dataValidation>
    <dataValidation type="whole" operator="lessThan" allowBlank="1" showInputMessage="1" showErrorMessage="1" error="本单元格不允许手动录入数字！" sqref="J7:AV7">
      <formula1>J6</formula1>
    </dataValidation>
    <dataValidation type="custom" allowBlank="1" showInputMessage="1" showErrorMessage="1" error="本单元格不允许手动录入数字！" sqref="J10:AV10 H30">
      <formula1>"xzd42103732787"</formula1>
    </dataValidation>
    <dataValidation allowBlank="1" showInputMessage="1" showErrorMessage="1" error="本单元格不允许手动录入数字！" sqref="J11:AV11 J20:AV20 J30:AV30"/>
    <dataValidation allowBlank="1" showInputMessage="1" showErrorMessage="1" error="人数不能为小数" sqref="J35:AV35 J49:AG49"/>
    <dataValidation type="whole" operator="between" allowBlank="1" showInputMessage="1" showErrorMessage="1" error="人数不能为小数" sqref="AH49:AV49 G6:G46 H7:H29 H31:H46 G47:AV48 J41:AV46">
      <formula1>0</formula1>
      <formula2>9999999</formula2>
    </dataValidation>
    <dataValidation type="custom" allowBlank="1" showInputMessage="1" showErrorMessage="1" sqref="AY77:AY78">
      <formula1>"xzd1243w"</formula1>
    </dataValidation>
    <dataValidation type="custom" allowBlank="1" showInputMessage="1" showErrorMessage="1" error="此单元格为被保护区，请勿更改！" sqref="AY79:AY189">
      <formula1>"xzd21354789313245"</formula1>
    </dataValidation>
    <dataValidation type="custom" allowBlank="1" showInputMessage="1" showErrorMessage="1" error="此单元格为自动生成无需输入！" sqref="J4:AV5">
      <formula1>"xzd551356x"</formula1>
    </dataValidation>
    <dataValidation type="whole" operator="lessThan" allowBlank="1" showInputMessage="1" showErrorMessage="1" error="代码2应该小于代码1" sqref="J8:AV9">
      <formula1>J6-J10</formula1>
    </dataValidation>
    <dataValidation type="custom" allowBlank="1" showInputMessage="1" showErrorMessage="1" error="此单元格不允许修改！" sqref="J2:L3">
      <formula1>"xzd551356x"</formula1>
    </dataValidation>
  </dataValidations>
  <printOptions horizontalCentered="1"/>
  <pageMargins left="0.748031496062992" right="0.551181102362205" top="0.984251968503937" bottom="0.984251968503937" header="0.511811023622047" footer="0.511811023622047"/>
  <pageSetup paperSize="9" orientation="portrait" blackAndWhite="1" horizontalDpi="600" verticalDpi="600"/>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257"/>
  <sheetViews>
    <sheetView showZeros="0" tabSelected="1" zoomScaleSheetLayoutView="60" workbookViewId="0">
      <pane xSplit="9" ySplit="5" topLeftCell="L6" activePane="bottomRight" state="frozen"/>
      <selection/>
      <selection pane="topRight"/>
      <selection pane="bottomLeft"/>
      <selection pane="bottomRight" activeCell="M1" sqref="M1"/>
    </sheetView>
  </sheetViews>
  <sheetFormatPr defaultColWidth="0" defaultRowHeight="14.25"/>
  <cols>
    <col min="1" max="1" width="21.8833333333333" customWidth="1"/>
    <col min="2" max="2" width="8.44166666666667" customWidth="1"/>
    <col min="3" max="4" width="8.88333333333333" customWidth="1"/>
    <col min="5" max="5" width="9.88333333333333" customWidth="1"/>
    <col min="6" max="7" width="12.5583333333333" customWidth="1"/>
    <col min="8" max="8" width="7.88333333333333" customWidth="1"/>
    <col min="9" max="9" width="7.66666666666667" customWidth="1"/>
    <col min="10" max="29" width="10.1083333333333" customWidth="1"/>
    <col min="30" max="33" width="8.375" customWidth="1"/>
    <col min="34" max="48" width="6.21666666666667" customWidth="1"/>
    <col min="49" max="49" width="8.55833333333333" customWidth="1"/>
    <col min="50" max="65" width="9" customWidth="1"/>
    <col min="66" max="193" width="0" hidden="1" customWidth="1"/>
    <col min="194" max="207" width="9" customWidth="1"/>
    <col min="208" max="16384" width="0" hidden="1"/>
  </cols>
  <sheetData>
    <row r="1" ht="35.35" customHeight="1" spans="1:29">
      <c r="A1" s="34" t="s">
        <v>9</v>
      </c>
      <c r="B1" s="34"/>
      <c r="C1" s="34"/>
      <c r="D1" s="34"/>
      <c r="E1" s="34"/>
      <c r="F1" s="34"/>
      <c r="G1" s="34"/>
      <c r="H1" s="34"/>
      <c r="I1" s="34"/>
      <c r="J1" s="108" t="s">
        <v>10</v>
      </c>
      <c r="K1" s="6"/>
      <c r="L1" s="6"/>
      <c r="M1" s="6"/>
      <c r="N1" s="6"/>
      <c r="O1" s="6"/>
      <c r="P1" s="6"/>
      <c r="Q1" s="6"/>
      <c r="R1" s="6"/>
      <c r="S1" s="6"/>
      <c r="T1" s="6"/>
      <c r="U1" s="6"/>
      <c r="V1" s="6"/>
      <c r="W1" s="6"/>
      <c r="X1" s="6"/>
      <c r="Y1" s="6"/>
      <c r="Z1" s="6"/>
      <c r="AA1" s="6"/>
      <c r="AB1" s="6"/>
      <c r="AC1" s="6"/>
    </row>
    <row r="2" spans="2:48">
      <c r="B2" s="35" t="s">
        <v>97</v>
      </c>
      <c r="C2" s="36"/>
      <c r="D2" s="36"/>
      <c r="E2" s="37"/>
      <c r="F2" s="38"/>
      <c r="G2" s="38"/>
      <c r="H2" s="38"/>
      <c r="I2" s="38"/>
      <c r="J2" s="109"/>
      <c r="K2" s="109"/>
      <c r="L2" s="109"/>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row>
    <row r="3" ht="14.35" customHeight="1" spans="1:48">
      <c r="A3" s="39" t="str">
        <f>'1季度'!A3</f>
        <v>011315251</v>
      </c>
      <c r="B3" s="40" t="s">
        <v>13</v>
      </c>
      <c r="C3" s="41" t="s">
        <v>14</v>
      </c>
      <c r="D3" s="41"/>
      <c r="E3" s="41"/>
      <c r="F3" s="38"/>
      <c r="G3" s="38"/>
      <c r="H3" s="38"/>
      <c r="I3" s="38"/>
      <c r="J3" s="111" t="s">
        <v>15</v>
      </c>
      <c r="K3" s="111"/>
      <c r="L3" s="111"/>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row>
    <row r="4" ht="17.35" customHeight="1" spans="1:51">
      <c r="A4" s="42" t="str">
        <f>VLOOKUP(A3,Sheet!$AX$111:$AY$131,2,0)</f>
        <v>填报单位:蔡河镇</v>
      </c>
      <c r="F4" s="43"/>
      <c r="J4" s="112">
        <f>VLOOKUP($A$4,csxh,2,0)</f>
        <v>1</v>
      </c>
      <c r="K4" s="112">
        <f>VLOOKUP($A$4,csxh,3,0)</f>
        <v>2</v>
      </c>
      <c r="L4" s="112">
        <f>VLOOKUP($A$4,csxh,4,0)</f>
        <v>3</v>
      </c>
      <c r="M4" s="112">
        <f>VLOOKUP($A$4,csxh,5,0)</f>
        <v>4</v>
      </c>
      <c r="N4" s="113">
        <f>VLOOKUP($A$4,csxh,6,0)</f>
        <v>5</v>
      </c>
      <c r="O4" s="112">
        <f>VLOOKUP($A$4,csxh,7,0)</f>
        <v>6</v>
      </c>
      <c r="P4" s="112">
        <f>VLOOKUP($A$4,csxh,8,0)</f>
        <v>7</v>
      </c>
      <c r="Q4" s="112">
        <f>VLOOKUP($A$4,csxh,9,0)</f>
        <v>8</v>
      </c>
      <c r="R4" s="112">
        <f>VLOOKUP($A$4,csxh,10,0)</f>
        <v>9</v>
      </c>
      <c r="S4" s="113">
        <f>VLOOKUP($A$4,csxh,11,0)</f>
        <v>10</v>
      </c>
      <c r="T4" s="112">
        <f>VLOOKUP($A$4,csxh,12,0)</f>
        <v>11</v>
      </c>
      <c r="U4" s="112">
        <f>VLOOKUP($A$4,csxh,13,0)</f>
        <v>12</v>
      </c>
      <c r="V4" s="112">
        <f>VLOOKUP($A$4,csxh,14,0)</f>
        <v>13</v>
      </c>
      <c r="W4" s="112">
        <f>VLOOKUP($A$4,csxh,15,0)</f>
        <v>14</v>
      </c>
      <c r="X4" s="113">
        <f>VLOOKUP($A$4,csxh,16,0)</f>
        <v>15</v>
      </c>
      <c r="Y4" s="112">
        <f>VLOOKUP($A$4,csxh,17,0)</f>
        <v>16</v>
      </c>
      <c r="Z4" s="112">
        <f>VLOOKUP($A$4,csxh,18,0)</f>
        <v>17</v>
      </c>
      <c r="AA4" s="112">
        <f>VLOOKUP($A$4,csxh,19,0)</f>
        <v>18</v>
      </c>
      <c r="AB4" s="112">
        <f>VLOOKUP($A$4,csxh,20,0)</f>
        <v>19</v>
      </c>
      <c r="AC4" s="113">
        <f>VLOOKUP($A$4,csxh,21,0)</f>
        <v>20</v>
      </c>
      <c r="AD4" s="112">
        <f>VLOOKUP($A$4,csxh,22,0)</f>
        <v>21</v>
      </c>
      <c r="AE4" s="112">
        <f>VLOOKUP($A$4,csxh,23,0)</f>
        <v>22</v>
      </c>
      <c r="AF4" s="112">
        <f>VLOOKUP($A$4,csxh,24,0)</f>
        <v>23</v>
      </c>
      <c r="AG4" s="112">
        <f>VLOOKUP($A$4,csxh,25,0)</f>
        <v>24</v>
      </c>
      <c r="AH4" s="113">
        <f>VLOOKUP($A$4,csxh,26,0)</f>
        <v>0</v>
      </c>
      <c r="AI4" s="112">
        <f>VLOOKUP($A$4,csxh,27,0)</f>
        <v>0</v>
      </c>
      <c r="AJ4" s="112">
        <f>VLOOKUP($A$4,csxh,28,0)</f>
        <v>0</v>
      </c>
      <c r="AK4" s="112">
        <f>VLOOKUP($A$4,csxh,29,0)</f>
        <v>0</v>
      </c>
      <c r="AL4" s="112">
        <f>VLOOKUP($A$4,csxh,30,0)</f>
        <v>0</v>
      </c>
      <c r="AM4" s="113">
        <f>VLOOKUP($A$4,csxh,31,0)</f>
        <v>0</v>
      </c>
      <c r="AN4" s="112">
        <f>VLOOKUP($A$4,csxh,32,0)</f>
        <v>0</v>
      </c>
      <c r="AO4" s="112">
        <f>VLOOKUP($A$4,csxh,33,0)</f>
        <v>0</v>
      </c>
      <c r="AP4" s="112">
        <f>VLOOKUP($A$4,csxh,34,0)</f>
        <v>0</v>
      </c>
      <c r="AQ4" s="112">
        <f>VLOOKUP($A$4,csxh,35,0)</f>
        <v>0</v>
      </c>
      <c r="AR4" s="113">
        <f>VLOOKUP($A$4,csxh,36,0)</f>
        <v>0</v>
      </c>
      <c r="AS4" s="112">
        <f>VLOOKUP($A$4,csxh,37,0)</f>
        <v>0</v>
      </c>
      <c r="AT4" s="112">
        <f>VLOOKUP($A$4,csxh,38,0)</f>
        <v>0</v>
      </c>
      <c r="AU4" s="112">
        <f>VLOOKUP($A$4,csxh,39,0)</f>
        <v>0</v>
      </c>
      <c r="AV4" s="112">
        <f>VLOOKUP($A$4,csxh,40,0)</f>
        <v>0</v>
      </c>
      <c r="AW4" s="158"/>
      <c r="AX4" s="158"/>
      <c r="AY4" s="158"/>
    </row>
    <row r="5" ht="27.75" spans="1:51">
      <c r="A5" s="44" t="s">
        <v>16</v>
      </c>
      <c r="B5" s="45" t="s">
        <v>17</v>
      </c>
      <c r="C5" s="45" t="s">
        <v>18</v>
      </c>
      <c r="D5" s="45" t="s">
        <v>20</v>
      </c>
      <c r="E5" s="45" t="s">
        <v>19</v>
      </c>
      <c r="F5" s="45" t="s">
        <v>21</v>
      </c>
      <c r="G5" s="46" t="s">
        <v>22</v>
      </c>
      <c r="H5" s="46" t="s">
        <v>23</v>
      </c>
      <c r="I5" s="114" t="s">
        <v>24</v>
      </c>
      <c r="J5" s="115" t="str">
        <f>VLOOKUP($A$4,tbtw,2,0)</f>
        <v>老虎岗</v>
      </c>
      <c r="K5" s="116" t="str">
        <f>VLOOKUP($A$4,tbtw,3,0)</f>
        <v>牛车湾</v>
      </c>
      <c r="L5" s="117" t="str">
        <f>VLOOKUP($A$4,tbtw,4,0)</f>
        <v>甸子山社区</v>
      </c>
      <c r="M5" s="117" t="str">
        <f>VLOOKUP($A$4,tbtw,5,0)</f>
        <v>南界</v>
      </c>
      <c r="N5" s="118" t="str">
        <f>VLOOKUP($A$4,tbtw,6,0)</f>
        <v>小河</v>
      </c>
      <c r="O5" s="119" t="str">
        <f>VLOOKUP($A$4,tbtw,7,0)</f>
        <v>徐店</v>
      </c>
      <c r="P5" s="117" t="str">
        <f>VLOOKUP($A$4,tbtw,8,0)</f>
        <v>麻粮市</v>
      </c>
      <c r="Q5" s="117" t="str">
        <f>VLOOKUP($A$4,tbtw,9,0)</f>
        <v>观音堂</v>
      </c>
      <c r="R5" s="117" t="str">
        <f>VLOOKUP($A$4,tbtw,10,0)</f>
        <v>杏仁山</v>
      </c>
      <c r="S5" s="118" t="str">
        <f>VLOOKUP($A$4,tbtw,11,0)</f>
        <v>杨家坡</v>
      </c>
      <c r="T5" s="117" t="str">
        <f>VLOOKUP($A$4,tbtw,12,0)</f>
        <v>柏树巷</v>
      </c>
      <c r="U5" s="117" t="str">
        <f>VLOOKUP($A$4,tbtw,13,0)</f>
        <v>大庙</v>
      </c>
      <c r="V5" s="117" t="str">
        <f>VLOOKUP($A$4,tbtw,14,0)</f>
        <v>木搭桥</v>
      </c>
      <c r="W5" s="117" t="str">
        <f>VLOOKUP($A$4,tbtw,15,0)</f>
        <v>白果</v>
      </c>
      <c r="X5" s="118" t="str">
        <f>VLOOKUP($A$4,tbtw,16,0)</f>
        <v>楼坊</v>
      </c>
      <c r="Y5" s="117" t="str">
        <f>VLOOKUP($A$4,tbtw,17,0)</f>
        <v>兴安</v>
      </c>
      <c r="Z5" s="117" t="str">
        <f>VLOOKUP($A$4,tbtw,18,0)</f>
        <v>六合</v>
      </c>
      <c r="AA5" s="117" t="str">
        <f>VLOOKUP($A$4,tbtw,19,0)</f>
        <v>黄土关</v>
      </c>
      <c r="AB5" s="115" t="str">
        <f>VLOOKUP($A$4,tbtw,20,0)</f>
        <v>灯岗</v>
      </c>
      <c r="AC5" s="141" t="str">
        <f>VLOOKUP($A$4,tbtw,21,0)</f>
        <v>石堰塘</v>
      </c>
      <c r="AD5" s="117" t="str">
        <f>VLOOKUP($A$4,tbtw,22,0)</f>
        <v>机场</v>
      </c>
      <c r="AE5" s="117" t="str">
        <f>VLOOKUP($A$4,tbtw,23,0)</f>
        <v>三山</v>
      </c>
      <c r="AF5" s="142" t="str">
        <f>VLOOKUP($A$4,tbtw,24,0)</f>
        <v>白水河</v>
      </c>
      <c r="AG5" s="142" t="str">
        <f>VLOOKUP($A$4,tbtw,25,0)</f>
        <v>院子湾</v>
      </c>
      <c r="AH5" s="153">
        <f>VLOOKUP($A$4,tbtw,26,0)</f>
        <v>0</v>
      </c>
      <c r="AI5" s="142">
        <f>VLOOKUP($A$4,tbtw,27,0)</f>
        <v>0</v>
      </c>
      <c r="AJ5" s="142">
        <f>VLOOKUP($A$4,tbtw,28,0)</f>
        <v>0</v>
      </c>
      <c r="AK5" s="142">
        <f>VLOOKUP($A$4,tbtw,29,0)</f>
        <v>0</v>
      </c>
      <c r="AL5" s="142">
        <f>VLOOKUP($A$4,tbtw,30,0)</f>
        <v>0</v>
      </c>
      <c r="AM5" s="153">
        <f>VLOOKUP($A$4,tbtw,31,0)</f>
        <v>0</v>
      </c>
      <c r="AN5" s="142">
        <f>VLOOKUP($A$4,tbtw,32,0)</f>
        <v>0</v>
      </c>
      <c r="AO5" s="142">
        <f>VLOOKUP($A$4,tbtw,33,0)</f>
        <v>0</v>
      </c>
      <c r="AP5" s="142">
        <f>VLOOKUP($A$4,tbtw,34,0)</f>
        <v>0</v>
      </c>
      <c r="AQ5" s="142">
        <f>VLOOKUP($A$4,tbtw,35,0)</f>
        <v>0</v>
      </c>
      <c r="AR5" s="153">
        <f>VLOOKUP($A$4,tbtw,36,0)</f>
        <v>0</v>
      </c>
      <c r="AS5" s="142">
        <f>VLOOKUP($A$4,tbtw,37,0)</f>
        <v>0</v>
      </c>
      <c r="AT5" s="155">
        <f>VLOOKUP($A$4,tbtw,38,0)</f>
        <v>0</v>
      </c>
      <c r="AU5" s="156">
        <f>VLOOKUP($A$4,tbtw,39,0)</f>
        <v>0</v>
      </c>
      <c r="AV5" s="157">
        <f>VLOOKUP($A$4,tbtw,40,0)</f>
        <v>0</v>
      </c>
      <c r="AW5" s="159"/>
      <c r="AX5" s="159"/>
      <c r="AY5" s="159"/>
    </row>
    <row r="6" ht="15" spans="1:49">
      <c r="A6" s="47" t="s">
        <v>25</v>
      </c>
      <c r="B6" s="48">
        <v>1</v>
      </c>
      <c r="C6" s="49" t="s">
        <v>26</v>
      </c>
      <c r="D6" s="49">
        <v>29982</v>
      </c>
      <c r="E6" s="50">
        <f>'1季度'!D6</f>
        <v>28829</v>
      </c>
      <c r="F6" s="51">
        <f t="shared" ref="F6:F48" si="0">SUM(J6:AV6)</f>
        <v>29982</v>
      </c>
      <c r="G6" s="52">
        <f>SUMPRODUCT((Sheet!$AY$111:$AY$173=$A$4)*(Sheet!$AZ$111:$AZ$173=$B$2)*Sheet!$BA$111:$BA$173)</f>
        <v>29964</v>
      </c>
      <c r="H6" s="53">
        <f>F6-G6</f>
        <v>18</v>
      </c>
      <c r="I6" s="120">
        <f t="shared" ref="I6:I48" si="1">IF(G6=0,"",H6/G6*100)</f>
        <v>0.0600720865038046</v>
      </c>
      <c r="J6" s="121">
        <v>1640</v>
      </c>
      <c r="K6" s="121">
        <v>1094</v>
      </c>
      <c r="L6" s="121">
        <v>2965</v>
      </c>
      <c r="M6" s="121">
        <v>1488</v>
      </c>
      <c r="N6" s="121">
        <v>1328</v>
      </c>
      <c r="O6" s="121">
        <v>979</v>
      </c>
      <c r="P6" s="121">
        <v>1018</v>
      </c>
      <c r="Q6" s="121">
        <v>1215</v>
      </c>
      <c r="R6" s="121">
        <v>869</v>
      </c>
      <c r="S6" s="121">
        <v>1465</v>
      </c>
      <c r="T6" s="121">
        <v>1299</v>
      </c>
      <c r="U6" s="121">
        <v>1430</v>
      </c>
      <c r="V6" s="121">
        <v>952</v>
      </c>
      <c r="W6" s="121">
        <v>872</v>
      </c>
      <c r="X6" s="121">
        <v>635</v>
      </c>
      <c r="Y6" s="121">
        <v>564</v>
      </c>
      <c r="Z6" s="121">
        <v>1323</v>
      </c>
      <c r="AA6" s="121">
        <v>1576</v>
      </c>
      <c r="AB6" s="143">
        <v>1237</v>
      </c>
      <c r="AC6" s="121">
        <v>1371</v>
      </c>
      <c r="AD6" s="121">
        <v>2160</v>
      </c>
      <c r="AE6" s="121">
        <v>870</v>
      </c>
      <c r="AF6" s="121">
        <v>634</v>
      </c>
      <c r="AG6" s="121">
        <v>998</v>
      </c>
      <c r="AH6" s="121"/>
      <c r="AI6" s="121"/>
      <c r="AJ6" s="121"/>
      <c r="AK6" s="121"/>
      <c r="AL6" s="121"/>
      <c r="AM6" s="121"/>
      <c r="AN6" s="121"/>
      <c r="AO6" s="121"/>
      <c r="AP6" s="121"/>
      <c r="AQ6" s="121"/>
      <c r="AR6" s="121"/>
      <c r="AS6" s="121"/>
      <c r="AT6" s="121"/>
      <c r="AU6" s="121"/>
      <c r="AV6" s="121"/>
      <c r="AW6" s="160"/>
    </row>
    <row r="7" ht="15" spans="1:48">
      <c r="A7" s="54" t="s">
        <v>27</v>
      </c>
      <c r="B7" s="48">
        <v>2</v>
      </c>
      <c r="C7" s="55" t="s">
        <v>26</v>
      </c>
      <c r="D7" s="56">
        <v>25007</v>
      </c>
      <c r="E7" s="50">
        <f>'1季度'!D7</f>
        <v>24352</v>
      </c>
      <c r="F7" s="51">
        <f t="shared" si="0"/>
        <v>25007</v>
      </c>
      <c r="G7" s="52">
        <f>SUMPRODUCT((Sheet!$AY$111:$AY$173=$A$4)*(Sheet!$AZ$111:$AZ$173=$B$2)*Sheet!$BB$111:$BB$173)</f>
        <v>24936</v>
      </c>
      <c r="H7" s="53">
        <f t="shared" ref="H7:H48" si="2">F7-G7</f>
        <v>71</v>
      </c>
      <c r="I7" s="120">
        <f t="shared" si="1"/>
        <v>0.284728905999358</v>
      </c>
      <c r="J7" s="122">
        <f>J8+J10</f>
        <v>1558</v>
      </c>
      <c r="K7" s="122">
        <f t="shared" ref="K7:AV7" si="3">K8+K10</f>
        <v>839</v>
      </c>
      <c r="L7" s="122">
        <f t="shared" si="3"/>
        <v>1868</v>
      </c>
      <c r="M7" s="122">
        <f t="shared" si="3"/>
        <v>1233</v>
      </c>
      <c r="N7" s="122">
        <f t="shared" si="3"/>
        <v>947</v>
      </c>
      <c r="O7" s="122">
        <f t="shared" si="3"/>
        <v>908</v>
      </c>
      <c r="P7" s="122">
        <f t="shared" si="3"/>
        <v>839</v>
      </c>
      <c r="Q7" s="122">
        <f t="shared" si="3"/>
        <v>1129</v>
      </c>
      <c r="R7" s="122">
        <f t="shared" si="3"/>
        <v>787</v>
      </c>
      <c r="S7" s="122">
        <f t="shared" si="3"/>
        <v>1396</v>
      </c>
      <c r="T7" s="122">
        <f t="shared" si="3"/>
        <v>1196</v>
      </c>
      <c r="U7" s="122">
        <f t="shared" si="3"/>
        <v>1357</v>
      </c>
      <c r="V7" s="122">
        <f t="shared" si="3"/>
        <v>792</v>
      </c>
      <c r="W7" s="122">
        <f t="shared" si="3"/>
        <v>747</v>
      </c>
      <c r="X7" s="122">
        <f t="shared" si="3"/>
        <v>605</v>
      </c>
      <c r="Y7" s="122">
        <f t="shared" si="3"/>
        <v>497</v>
      </c>
      <c r="Z7" s="122">
        <f t="shared" si="3"/>
        <v>1191</v>
      </c>
      <c r="AA7" s="122">
        <f t="shared" si="3"/>
        <v>1041</v>
      </c>
      <c r="AB7" s="144">
        <f t="shared" si="3"/>
        <v>948</v>
      </c>
      <c r="AC7" s="122">
        <f t="shared" si="3"/>
        <v>1219</v>
      </c>
      <c r="AD7" s="122">
        <v>1886</v>
      </c>
      <c r="AE7" s="122">
        <f t="shared" ref="AE7:AG7" si="4">AE8+AE10</f>
        <v>859</v>
      </c>
      <c r="AF7" s="122">
        <f t="shared" si="4"/>
        <v>482</v>
      </c>
      <c r="AG7" s="122">
        <f t="shared" si="4"/>
        <v>683</v>
      </c>
      <c r="AH7" s="122">
        <f t="shared" si="3"/>
        <v>0</v>
      </c>
      <c r="AI7" s="122">
        <f t="shared" si="3"/>
        <v>0</v>
      </c>
      <c r="AJ7" s="122">
        <f t="shared" si="3"/>
        <v>0</v>
      </c>
      <c r="AK7" s="122">
        <f t="shared" si="3"/>
        <v>0</v>
      </c>
      <c r="AL7" s="122">
        <f t="shared" si="3"/>
        <v>0</v>
      </c>
      <c r="AM7" s="122">
        <f t="shared" si="3"/>
        <v>0</v>
      </c>
      <c r="AN7" s="122">
        <f t="shared" si="3"/>
        <v>0</v>
      </c>
      <c r="AO7" s="122">
        <f t="shared" si="3"/>
        <v>0</v>
      </c>
      <c r="AP7" s="122">
        <f t="shared" si="3"/>
        <v>0</v>
      </c>
      <c r="AQ7" s="122">
        <f t="shared" si="3"/>
        <v>0</v>
      </c>
      <c r="AR7" s="122">
        <f t="shared" si="3"/>
        <v>0</v>
      </c>
      <c r="AS7" s="122">
        <f t="shared" si="3"/>
        <v>0</v>
      </c>
      <c r="AT7" s="122">
        <f t="shared" si="3"/>
        <v>0</v>
      </c>
      <c r="AU7" s="122">
        <f t="shared" si="3"/>
        <v>0</v>
      </c>
      <c r="AV7" s="122">
        <f t="shared" si="3"/>
        <v>0</v>
      </c>
    </row>
    <row r="8" ht="15" spans="1:49">
      <c r="A8" s="57" t="s">
        <v>28</v>
      </c>
      <c r="B8" s="48">
        <v>3</v>
      </c>
      <c r="C8" s="55" t="s">
        <v>26</v>
      </c>
      <c r="D8" s="56">
        <v>12663</v>
      </c>
      <c r="E8" s="50">
        <f>'1季度'!D8</f>
        <v>11269</v>
      </c>
      <c r="F8" s="51">
        <f t="shared" si="0"/>
        <v>12663</v>
      </c>
      <c r="G8" s="52">
        <f>SUMPRODUCT((Sheet!$AY$111:$AY$173=$A$4)*(Sheet!$AZ$111:$AZ$173=$B$2)*Sheet!$BC$111:$BC$173)</f>
        <v>12674</v>
      </c>
      <c r="H8" s="53">
        <f t="shared" si="2"/>
        <v>-11</v>
      </c>
      <c r="I8" s="120">
        <f t="shared" si="1"/>
        <v>-0.0867918573457472</v>
      </c>
      <c r="J8" s="123">
        <v>752</v>
      </c>
      <c r="K8" s="123">
        <v>460</v>
      </c>
      <c r="L8" s="123">
        <v>1024</v>
      </c>
      <c r="M8" s="123">
        <v>677</v>
      </c>
      <c r="N8" s="123">
        <v>488</v>
      </c>
      <c r="O8" s="123">
        <v>435</v>
      </c>
      <c r="P8" s="123">
        <v>334</v>
      </c>
      <c r="Q8" s="123">
        <v>570</v>
      </c>
      <c r="R8" s="123">
        <v>380</v>
      </c>
      <c r="S8" s="123">
        <v>725</v>
      </c>
      <c r="T8" s="123">
        <v>597</v>
      </c>
      <c r="U8" s="123">
        <v>675</v>
      </c>
      <c r="V8" s="123">
        <v>371</v>
      </c>
      <c r="W8" s="123">
        <v>396</v>
      </c>
      <c r="X8" s="123">
        <v>313</v>
      </c>
      <c r="Y8" s="123">
        <v>266</v>
      </c>
      <c r="Z8" s="123">
        <v>630</v>
      </c>
      <c r="AA8" s="123">
        <v>519</v>
      </c>
      <c r="AB8" s="145">
        <v>518</v>
      </c>
      <c r="AC8" s="123">
        <v>671</v>
      </c>
      <c r="AD8" s="123">
        <v>923</v>
      </c>
      <c r="AE8" s="123">
        <v>376</v>
      </c>
      <c r="AF8" s="123">
        <v>218</v>
      </c>
      <c r="AG8" s="123">
        <v>345</v>
      </c>
      <c r="AH8" s="123"/>
      <c r="AI8" s="123"/>
      <c r="AJ8" s="123"/>
      <c r="AK8" s="123"/>
      <c r="AL8" s="123"/>
      <c r="AM8" s="123"/>
      <c r="AN8" s="123"/>
      <c r="AO8" s="123"/>
      <c r="AP8" s="123"/>
      <c r="AQ8" s="123"/>
      <c r="AR8" s="123"/>
      <c r="AS8" s="123"/>
      <c r="AT8" s="123"/>
      <c r="AU8" s="123"/>
      <c r="AV8" s="123"/>
      <c r="AW8" s="160"/>
    </row>
    <row r="9" ht="15" spans="1:49">
      <c r="A9" s="57" t="s">
        <v>29</v>
      </c>
      <c r="B9" s="48">
        <v>4</v>
      </c>
      <c r="C9" s="55" t="s">
        <v>26</v>
      </c>
      <c r="D9" s="56">
        <v>4039</v>
      </c>
      <c r="E9" s="50">
        <f>'1季度'!D9</f>
        <v>3341</v>
      </c>
      <c r="F9" s="51">
        <f t="shared" si="0"/>
        <v>4039</v>
      </c>
      <c r="G9" s="52">
        <f>SUMPRODUCT((Sheet!$AY$111:$AY$173=$A$4)*(Sheet!$AZ$111:$AZ$173=$B$2)*Sheet!$BD$111:$BD$173)</f>
        <v>3985</v>
      </c>
      <c r="H9" s="53">
        <f t="shared" si="2"/>
        <v>54</v>
      </c>
      <c r="I9" s="120">
        <f t="shared" si="1"/>
        <v>1.35508155583438</v>
      </c>
      <c r="J9" s="123">
        <v>205</v>
      </c>
      <c r="K9" s="123">
        <v>209</v>
      </c>
      <c r="L9" s="123">
        <v>1008</v>
      </c>
      <c r="M9" s="123">
        <v>113</v>
      </c>
      <c r="N9" s="123">
        <v>113</v>
      </c>
      <c r="O9" s="123">
        <v>103</v>
      </c>
      <c r="P9" s="123">
        <v>112</v>
      </c>
      <c r="Q9" s="123">
        <v>163</v>
      </c>
      <c r="R9" s="123">
        <v>146</v>
      </c>
      <c r="S9" s="123">
        <v>145</v>
      </c>
      <c r="T9" s="123">
        <v>166</v>
      </c>
      <c r="U9" s="123">
        <v>156</v>
      </c>
      <c r="V9" s="123">
        <v>123</v>
      </c>
      <c r="W9" s="123">
        <v>99</v>
      </c>
      <c r="X9" s="123">
        <v>150</v>
      </c>
      <c r="Y9" s="123">
        <v>135</v>
      </c>
      <c r="Z9" s="123">
        <v>119</v>
      </c>
      <c r="AA9" s="123">
        <v>123</v>
      </c>
      <c r="AB9" s="145">
        <v>130</v>
      </c>
      <c r="AC9" s="123">
        <v>125</v>
      </c>
      <c r="AD9" s="123">
        <v>187</v>
      </c>
      <c r="AE9" s="123">
        <v>88</v>
      </c>
      <c r="AF9" s="123">
        <v>56</v>
      </c>
      <c r="AG9" s="123">
        <v>65</v>
      </c>
      <c r="AH9" s="123"/>
      <c r="AI9" s="123"/>
      <c r="AJ9" s="123"/>
      <c r="AK9" s="123"/>
      <c r="AL9" s="123"/>
      <c r="AM9" s="123"/>
      <c r="AN9" s="123"/>
      <c r="AO9" s="123"/>
      <c r="AP9" s="123"/>
      <c r="AQ9" s="123"/>
      <c r="AR9" s="123"/>
      <c r="AS9" s="123"/>
      <c r="AT9" s="123"/>
      <c r="AU9" s="123"/>
      <c r="AV9" s="123"/>
      <c r="AW9" s="160"/>
    </row>
    <row r="10" ht="15" spans="1:48">
      <c r="A10" s="54" t="s">
        <v>30</v>
      </c>
      <c r="B10" s="48">
        <v>5</v>
      </c>
      <c r="C10" s="55" t="s">
        <v>26</v>
      </c>
      <c r="D10" s="56">
        <v>12344</v>
      </c>
      <c r="E10" s="50">
        <f>'1季度'!D10</f>
        <v>0</v>
      </c>
      <c r="F10" s="51">
        <f t="shared" si="0"/>
        <v>12344</v>
      </c>
      <c r="G10" s="52">
        <f>SUMPRODUCT((Sheet!$AY$111:$AY$173=$A$4)*(Sheet!$AZ$111:$AZ$173=$B$2)*Sheet!$BE$111:$BE$173)</f>
        <v>12262</v>
      </c>
      <c r="H10" s="53">
        <f t="shared" si="2"/>
        <v>82</v>
      </c>
      <c r="I10" s="120">
        <f t="shared" si="1"/>
        <v>0.668732670037514</v>
      </c>
      <c r="J10" s="122">
        <f t="shared" ref="J10:AV10" si="5">J11</f>
        <v>806</v>
      </c>
      <c r="K10" s="122">
        <f t="shared" si="5"/>
        <v>379</v>
      </c>
      <c r="L10" s="122">
        <f t="shared" si="5"/>
        <v>844</v>
      </c>
      <c r="M10" s="122">
        <f t="shared" si="5"/>
        <v>556</v>
      </c>
      <c r="N10" s="122">
        <f t="shared" si="5"/>
        <v>459</v>
      </c>
      <c r="O10" s="122">
        <f t="shared" si="5"/>
        <v>473</v>
      </c>
      <c r="P10" s="122">
        <f t="shared" si="5"/>
        <v>505</v>
      </c>
      <c r="Q10" s="122">
        <f t="shared" si="5"/>
        <v>559</v>
      </c>
      <c r="R10" s="122">
        <f t="shared" si="5"/>
        <v>407</v>
      </c>
      <c r="S10" s="122">
        <f t="shared" si="5"/>
        <v>671</v>
      </c>
      <c r="T10" s="122">
        <f t="shared" si="5"/>
        <v>599</v>
      </c>
      <c r="U10" s="122">
        <f t="shared" si="5"/>
        <v>682</v>
      </c>
      <c r="V10" s="122">
        <f t="shared" si="5"/>
        <v>421</v>
      </c>
      <c r="W10" s="122">
        <f t="shared" si="5"/>
        <v>351</v>
      </c>
      <c r="X10" s="122">
        <f t="shared" si="5"/>
        <v>292</v>
      </c>
      <c r="Y10" s="122">
        <f t="shared" si="5"/>
        <v>231</v>
      </c>
      <c r="Z10" s="122">
        <f t="shared" si="5"/>
        <v>561</v>
      </c>
      <c r="AA10" s="122">
        <f t="shared" si="5"/>
        <v>522</v>
      </c>
      <c r="AB10" s="144">
        <f t="shared" si="5"/>
        <v>430</v>
      </c>
      <c r="AC10" s="122">
        <f t="shared" si="5"/>
        <v>548</v>
      </c>
      <c r="AD10" s="122">
        <v>963</v>
      </c>
      <c r="AE10" s="122">
        <f t="shared" ref="AE10:AG10" si="6">AE11</f>
        <v>483</v>
      </c>
      <c r="AF10" s="122">
        <f t="shared" si="6"/>
        <v>264</v>
      </c>
      <c r="AG10" s="122">
        <f t="shared" si="6"/>
        <v>338</v>
      </c>
      <c r="AH10" s="122">
        <f t="shared" si="5"/>
        <v>0</v>
      </c>
      <c r="AI10" s="122">
        <f t="shared" si="5"/>
        <v>0</v>
      </c>
      <c r="AJ10" s="122">
        <f t="shared" si="5"/>
        <v>0</v>
      </c>
      <c r="AK10" s="122">
        <f t="shared" si="5"/>
        <v>0</v>
      </c>
      <c r="AL10" s="122">
        <f t="shared" si="5"/>
        <v>0</v>
      </c>
      <c r="AM10" s="122">
        <f t="shared" si="5"/>
        <v>0</v>
      </c>
      <c r="AN10" s="122">
        <f t="shared" si="5"/>
        <v>0</v>
      </c>
      <c r="AO10" s="122">
        <f t="shared" si="5"/>
        <v>0</v>
      </c>
      <c r="AP10" s="122">
        <f t="shared" si="5"/>
        <v>0</v>
      </c>
      <c r="AQ10" s="122">
        <f t="shared" si="5"/>
        <v>0</v>
      </c>
      <c r="AR10" s="122">
        <f t="shared" si="5"/>
        <v>0</v>
      </c>
      <c r="AS10" s="122">
        <f t="shared" si="5"/>
        <v>0</v>
      </c>
      <c r="AT10" s="122">
        <f t="shared" si="5"/>
        <v>0</v>
      </c>
      <c r="AU10" s="122">
        <f t="shared" si="5"/>
        <v>0</v>
      </c>
      <c r="AV10" s="122">
        <f t="shared" si="5"/>
        <v>0</v>
      </c>
    </row>
    <row r="11" ht="15" spans="1:48">
      <c r="A11" s="58" t="s">
        <v>31</v>
      </c>
      <c r="B11" s="48"/>
      <c r="C11" s="55"/>
      <c r="D11" s="56">
        <v>12344</v>
      </c>
      <c r="E11" s="50">
        <f>'1季度'!D11</f>
        <v>12996</v>
      </c>
      <c r="F11" s="51">
        <f t="shared" si="0"/>
        <v>12344</v>
      </c>
      <c r="G11" s="59">
        <f>SUMPRODUCT((Sheet!$AY$111:$AY$173=$A$4)*(Sheet!$AZ$111:$AZ$173=$B$2)*Sheet!$BF$111:$BF$173)</f>
        <v>12262</v>
      </c>
      <c r="H11" s="53">
        <f t="shared" si="2"/>
        <v>82</v>
      </c>
      <c r="I11" s="120">
        <f t="shared" si="1"/>
        <v>0.668732670037514</v>
      </c>
      <c r="J11" s="124">
        <f>J12+J13+J18+J19</f>
        <v>806</v>
      </c>
      <c r="K11" s="124">
        <f t="shared" ref="K11:AV11" si="7">K12+K13+K18+K19</f>
        <v>379</v>
      </c>
      <c r="L11" s="124">
        <f t="shared" si="7"/>
        <v>844</v>
      </c>
      <c r="M11" s="124">
        <f t="shared" si="7"/>
        <v>556</v>
      </c>
      <c r="N11" s="124">
        <f t="shared" si="7"/>
        <v>459</v>
      </c>
      <c r="O11" s="124">
        <f t="shared" si="7"/>
        <v>473</v>
      </c>
      <c r="P11" s="124">
        <f t="shared" si="7"/>
        <v>505</v>
      </c>
      <c r="Q11" s="124">
        <f t="shared" si="7"/>
        <v>559</v>
      </c>
      <c r="R11" s="124">
        <f t="shared" si="7"/>
        <v>407</v>
      </c>
      <c r="S11" s="124">
        <f t="shared" si="7"/>
        <v>671</v>
      </c>
      <c r="T11" s="124">
        <f t="shared" si="7"/>
        <v>599</v>
      </c>
      <c r="U11" s="124">
        <f t="shared" si="7"/>
        <v>682</v>
      </c>
      <c r="V11" s="124">
        <f t="shared" si="7"/>
        <v>421</v>
      </c>
      <c r="W11" s="124">
        <f t="shared" si="7"/>
        <v>351</v>
      </c>
      <c r="X11" s="124">
        <f t="shared" si="7"/>
        <v>292</v>
      </c>
      <c r="Y11" s="124">
        <f t="shared" si="7"/>
        <v>231</v>
      </c>
      <c r="Z11" s="124">
        <f t="shared" si="7"/>
        <v>561</v>
      </c>
      <c r="AA11" s="124">
        <f t="shared" si="7"/>
        <v>522</v>
      </c>
      <c r="AB11" s="146">
        <f t="shared" si="7"/>
        <v>430</v>
      </c>
      <c r="AC11" s="124">
        <f t="shared" si="7"/>
        <v>548</v>
      </c>
      <c r="AD11" s="124">
        <v>963</v>
      </c>
      <c r="AE11" s="124">
        <f t="shared" ref="AE11:AG11" si="8">AE12+AE13+AE18+AE19</f>
        <v>483</v>
      </c>
      <c r="AF11" s="124">
        <f t="shared" si="8"/>
        <v>264</v>
      </c>
      <c r="AG11" s="124">
        <f t="shared" si="8"/>
        <v>338</v>
      </c>
      <c r="AH11" s="124">
        <f t="shared" si="7"/>
        <v>0</v>
      </c>
      <c r="AI11" s="124">
        <f t="shared" si="7"/>
        <v>0</v>
      </c>
      <c r="AJ11" s="124">
        <f t="shared" si="7"/>
        <v>0</v>
      </c>
      <c r="AK11" s="124">
        <f t="shared" si="7"/>
        <v>0</v>
      </c>
      <c r="AL11" s="124">
        <f t="shared" si="7"/>
        <v>0</v>
      </c>
      <c r="AM11" s="124">
        <f t="shared" si="7"/>
        <v>0</v>
      </c>
      <c r="AN11" s="124">
        <f t="shared" si="7"/>
        <v>0</v>
      </c>
      <c r="AO11" s="124">
        <f t="shared" si="7"/>
        <v>0</v>
      </c>
      <c r="AP11" s="124">
        <f t="shared" si="7"/>
        <v>0</v>
      </c>
      <c r="AQ11" s="124">
        <f t="shared" si="7"/>
        <v>0</v>
      </c>
      <c r="AR11" s="124">
        <f t="shared" si="7"/>
        <v>0</v>
      </c>
      <c r="AS11" s="124">
        <f t="shared" si="7"/>
        <v>0</v>
      </c>
      <c r="AT11" s="124">
        <f t="shared" si="7"/>
        <v>0</v>
      </c>
      <c r="AU11" s="124">
        <f t="shared" si="7"/>
        <v>0</v>
      </c>
      <c r="AV11" s="124">
        <f t="shared" si="7"/>
        <v>0</v>
      </c>
    </row>
    <row r="12" ht="15" spans="1:49">
      <c r="A12" s="60" t="s">
        <v>32</v>
      </c>
      <c r="B12" s="48">
        <v>6</v>
      </c>
      <c r="C12" s="61" t="s">
        <v>26</v>
      </c>
      <c r="D12" s="62">
        <v>1146</v>
      </c>
      <c r="E12" s="50">
        <f>'1季度'!D12</f>
        <v>1309</v>
      </c>
      <c r="F12" s="51">
        <f t="shared" si="0"/>
        <v>1146</v>
      </c>
      <c r="G12" s="52">
        <f>SUMPRODUCT((Sheet!$AY$111:$AY$173=$A$4)*(Sheet!$AZ$111:$AZ$173=$B$2)*Sheet!$BG$111:$BG$173)</f>
        <v>1130</v>
      </c>
      <c r="H12" s="53">
        <f t="shared" si="2"/>
        <v>16</v>
      </c>
      <c r="I12" s="120">
        <f t="shared" si="1"/>
        <v>1.41592920353982</v>
      </c>
      <c r="J12" s="123">
        <v>156</v>
      </c>
      <c r="K12" s="123">
        <v>66</v>
      </c>
      <c r="L12" s="123">
        <v>66</v>
      </c>
      <c r="M12" s="123">
        <v>54</v>
      </c>
      <c r="N12" s="123">
        <v>46</v>
      </c>
      <c r="O12" s="123">
        <v>57</v>
      </c>
      <c r="P12" s="123">
        <v>51</v>
      </c>
      <c r="Q12" s="123">
        <v>59</v>
      </c>
      <c r="R12" s="123">
        <v>50</v>
      </c>
      <c r="S12" s="123">
        <v>68</v>
      </c>
      <c r="T12" s="123">
        <v>72</v>
      </c>
      <c r="U12" s="123">
        <v>43</v>
      </c>
      <c r="V12" s="123">
        <v>34</v>
      </c>
      <c r="W12" s="123">
        <v>28</v>
      </c>
      <c r="X12" s="123">
        <v>37</v>
      </c>
      <c r="Y12" s="123">
        <v>37</v>
      </c>
      <c r="Z12" s="123">
        <v>12</v>
      </c>
      <c r="AA12" s="123">
        <v>38</v>
      </c>
      <c r="AB12" s="145">
        <v>23</v>
      </c>
      <c r="AC12" s="123">
        <v>53</v>
      </c>
      <c r="AD12" s="123">
        <v>29</v>
      </c>
      <c r="AE12" s="123">
        <v>13</v>
      </c>
      <c r="AF12" s="123">
        <v>21</v>
      </c>
      <c r="AG12" s="123">
        <v>33</v>
      </c>
      <c r="AH12" s="123"/>
      <c r="AI12" s="123"/>
      <c r="AJ12" s="123"/>
      <c r="AK12" s="123"/>
      <c r="AL12" s="123"/>
      <c r="AM12" s="123"/>
      <c r="AN12" s="123"/>
      <c r="AO12" s="123"/>
      <c r="AP12" s="123"/>
      <c r="AQ12" s="123"/>
      <c r="AR12" s="123"/>
      <c r="AS12" s="123"/>
      <c r="AT12" s="123"/>
      <c r="AU12" s="123"/>
      <c r="AV12" s="123"/>
      <c r="AW12" s="160"/>
    </row>
    <row r="13" ht="15" spans="1:49">
      <c r="A13" s="60" t="s">
        <v>33</v>
      </c>
      <c r="B13" s="48">
        <v>7</v>
      </c>
      <c r="C13" s="61" t="s">
        <v>26</v>
      </c>
      <c r="D13" s="62">
        <v>2552</v>
      </c>
      <c r="E13" s="50">
        <f>'1季度'!D13</f>
        <v>2629</v>
      </c>
      <c r="F13" s="51">
        <f t="shared" si="0"/>
        <v>2552</v>
      </c>
      <c r="G13" s="52">
        <f>SUMPRODUCT((Sheet!$AY$111:$AY$173=$A$4)*(Sheet!$AZ$111:$AZ$173=$B$2)*Sheet!$BH$111:$BH$173)</f>
        <v>2537</v>
      </c>
      <c r="H13" s="53">
        <f t="shared" si="2"/>
        <v>15</v>
      </c>
      <c r="I13" s="120">
        <f t="shared" si="1"/>
        <v>0.591249507292077</v>
      </c>
      <c r="J13" s="123">
        <v>168</v>
      </c>
      <c r="K13" s="123">
        <v>89</v>
      </c>
      <c r="L13" s="123">
        <v>170</v>
      </c>
      <c r="M13" s="123">
        <v>96</v>
      </c>
      <c r="N13" s="123">
        <v>95</v>
      </c>
      <c r="O13" s="123">
        <v>140</v>
      </c>
      <c r="P13" s="123">
        <v>155</v>
      </c>
      <c r="Q13" s="123">
        <v>123</v>
      </c>
      <c r="R13" s="123">
        <v>168</v>
      </c>
      <c r="S13" s="123">
        <v>148</v>
      </c>
      <c r="T13" s="123">
        <v>146</v>
      </c>
      <c r="U13" s="123">
        <v>132</v>
      </c>
      <c r="V13" s="123">
        <v>106</v>
      </c>
      <c r="W13" s="123">
        <v>95</v>
      </c>
      <c r="X13" s="123">
        <v>79</v>
      </c>
      <c r="Y13" s="123">
        <v>55</v>
      </c>
      <c r="Z13" s="123">
        <v>86</v>
      </c>
      <c r="AA13" s="123">
        <v>60</v>
      </c>
      <c r="AB13" s="145">
        <v>78</v>
      </c>
      <c r="AC13" s="123">
        <v>106</v>
      </c>
      <c r="AD13" s="123">
        <v>63</v>
      </c>
      <c r="AE13" s="123">
        <v>49</v>
      </c>
      <c r="AF13" s="123">
        <v>76</v>
      </c>
      <c r="AG13" s="123">
        <v>69</v>
      </c>
      <c r="AH13" s="123"/>
      <c r="AI13" s="123"/>
      <c r="AJ13" s="123"/>
      <c r="AK13" s="123"/>
      <c r="AL13" s="123"/>
      <c r="AM13" s="123"/>
      <c r="AN13" s="123"/>
      <c r="AO13" s="123"/>
      <c r="AP13" s="123"/>
      <c r="AQ13" s="123"/>
      <c r="AR13" s="123"/>
      <c r="AS13" s="123"/>
      <c r="AT13" s="123"/>
      <c r="AU13" s="123"/>
      <c r="AV13" s="123"/>
      <c r="AW13" s="160"/>
    </row>
    <row r="14" ht="15" spans="1:49">
      <c r="A14" s="60" t="s">
        <v>34</v>
      </c>
      <c r="B14" s="48">
        <v>8</v>
      </c>
      <c r="C14" s="61" t="s">
        <v>26</v>
      </c>
      <c r="D14" s="62">
        <v>1684</v>
      </c>
      <c r="E14" s="50">
        <f>'1季度'!D14</f>
        <v>1986</v>
      </c>
      <c r="F14" s="51">
        <f t="shared" si="0"/>
        <v>1684</v>
      </c>
      <c r="G14" s="52">
        <f>SUMPRODUCT((Sheet!$AY$111:$AY$173=$A$4)*(Sheet!$AZ$111:$AZ$173=$B$2)*Sheet!$BI$111:$BI$173)</f>
        <v>1677</v>
      </c>
      <c r="H14" s="53">
        <f t="shared" si="2"/>
        <v>7</v>
      </c>
      <c r="I14" s="120">
        <f t="shared" si="1"/>
        <v>0.417412045319022</v>
      </c>
      <c r="J14" s="123">
        <v>98</v>
      </c>
      <c r="K14" s="123">
        <v>70</v>
      </c>
      <c r="L14" s="123">
        <v>68</v>
      </c>
      <c r="M14" s="123">
        <v>43</v>
      </c>
      <c r="N14" s="123">
        <v>67</v>
      </c>
      <c r="O14" s="123">
        <v>78</v>
      </c>
      <c r="P14" s="123">
        <v>83</v>
      </c>
      <c r="Q14" s="123">
        <v>83</v>
      </c>
      <c r="R14" s="123">
        <v>102</v>
      </c>
      <c r="S14" s="123">
        <v>129</v>
      </c>
      <c r="T14" s="123">
        <v>117</v>
      </c>
      <c r="U14" s="123">
        <v>113</v>
      </c>
      <c r="V14" s="123">
        <v>86</v>
      </c>
      <c r="W14" s="123">
        <v>69</v>
      </c>
      <c r="X14" s="123">
        <v>60</v>
      </c>
      <c r="Y14" s="123">
        <v>32</v>
      </c>
      <c r="Z14" s="123">
        <v>68</v>
      </c>
      <c r="AA14" s="123">
        <v>35</v>
      </c>
      <c r="AB14" s="145">
        <v>56</v>
      </c>
      <c r="AC14" s="123">
        <v>64</v>
      </c>
      <c r="AD14" s="123">
        <v>56</v>
      </c>
      <c r="AE14" s="123">
        <v>26</v>
      </c>
      <c r="AF14" s="123">
        <v>46</v>
      </c>
      <c r="AG14" s="123">
        <v>35</v>
      </c>
      <c r="AH14" s="123"/>
      <c r="AI14" s="123"/>
      <c r="AJ14" s="123"/>
      <c r="AK14" s="123"/>
      <c r="AL14" s="123"/>
      <c r="AM14" s="123"/>
      <c r="AN14" s="123"/>
      <c r="AO14" s="123"/>
      <c r="AP14" s="123"/>
      <c r="AQ14" s="123"/>
      <c r="AR14" s="123"/>
      <c r="AS14" s="123"/>
      <c r="AT14" s="123"/>
      <c r="AU14" s="123"/>
      <c r="AV14" s="123"/>
      <c r="AW14" s="160"/>
    </row>
    <row r="15" ht="15" spans="1:49">
      <c r="A15" s="60" t="s">
        <v>35</v>
      </c>
      <c r="B15" s="48">
        <v>9</v>
      </c>
      <c r="C15" s="61" t="s">
        <v>26</v>
      </c>
      <c r="D15" s="62">
        <v>722</v>
      </c>
      <c r="E15" s="50">
        <f>'1季度'!D15</f>
        <v>1785</v>
      </c>
      <c r="F15" s="51">
        <f t="shared" si="0"/>
        <v>722</v>
      </c>
      <c r="G15" s="52">
        <f>SUMPRODUCT((Sheet!$AY$111:$AY$173=$A$4)*(Sheet!$AZ$111:$AZ$173=$B$2)*Sheet!$BJ$111:$BJ$173)</f>
        <v>727</v>
      </c>
      <c r="H15" s="53">
        <f t="shared" si="2"/>
        <v>-5</v>
      </c>
      <c r="I15" s="120">
        <f t="shared" si="1"/>
        <v>-0.687757909215956</v>
      </c>
      <c r="J15" s="123">
        <v>37</v>
      </c>
      <c r="K15" s="123">
        <v>12</v>
      </c>
      <c r="L15" s="123">
        <v>40</v>
      </c>
      <c r="M15" s="123">
        <v>12</v>
      </c>
      <c r="N15" s="123">
        <v>26</v>
      </c>
      <c r="O15" s="123">
        <v>11</v>
      </c>
      <c r="P15" s="123">
        <v>12</v>
      </c>
      <c r="Q15" s="123">
        <v>22</v>
      </c>
      <c r="R15" s="123">
        <v>22</v>
      </c>
      <c r="S15" s="123">
        <v>55</v>
      </c>
      <c r="T15" s="123">
        <v>44</v>
      </c>
      <c r="U15" s="123">
        <v>100</v>
      </c>
      <c r="V15" s="123">
        <v>60</v>
      </c>
      <c r="W15" s="123">
        <v>53</v>
      </c>
      <c r="X15" s="123">
        <v>60</v>
      </c>
      <c r="Y15" s="123">
        <v>26</v>
      </c>
      <c r="Z15" s="123">
        <v>13</v>
      </c>
      <c r="AA15" s="123">
        <v>12</v>
      </c>
      <c r="AB15" s="145">
        <v>22</v>
      </c>
      <c r="AC15" s="123">
        <v>43</v>
      </c>
      <c r="AD15" s="123">
        <v>12</v>
      </c>
      <c r="AE15" s="123">
        <v>11</v>
      </c>
      <c r="AF15" s="123">
        <v>8</v>
      </c>
      <c r="AG15" s="123">
        <v>9</v>
      </c>
      <c r="AH15" s="123"/>
      <c r="AI15" s="123"/>
      <c r="AJ15" s="123"/>
      <c r="AK15" s="123"/>
      <c r="AL15" s="123"/>
      <c r="AM15" s="123"/>
      <c r="AN15" s="123"/>
      <c r="AO15" s="123"/>
      <c r="AP15" s="123"/>
      <c r="AQ15" s="123"/>
      <c r="AR15" s="123"/>
      <c r="AS15" s="123"/>
      <c r="AT15" s="123"/>
      <c r="AU15" s="123"/>
      <c r="AV15" s="123"/>
      <c r="AW15" s="160"/>
    </row>
    <row r="16" ht="15" spans="1:49">
      <c r="A16" s="63" t="s">
        <v>36</v>
      </c>
      <c r="B16" s="48">
        <v>10</v>
      </c>
      <c r="C16" s="61" t="s">
        <v>26</v>
      </c>
      <c r="D16" s="62">
        <v>559</v>
      </c>
      <c r="E16" s="50">
        <f>'1季度'!D16</f>
        <v>202</v>
      </c>
      <c r="F16" s="51">
        <f t="shared" si="0"/>
        <v>559</v>
      </c>
      <c r="G16" s="59">
        <f>SUMPRODUCT((Sheet!$AY$111:$AY$173=$A$4)*(Sheet!$AZ$111:$AZ$173=$B$2)*Sheet!$BK$111:$BK$173)</f>
        <v>557</v>
      </c>
      <c r="H16" s="53">
        <f t="shared" si="2"/>
        <v>2</v>
      </c>
      <c r="I16" s="120">
        <f t="shared" si="1"/>
        <v>0.359066427289048</v>
      </c>
      <c r="J16" s="123">
        <v>35</v>
      </c>
      <c r="K16" s="123">
        <v>37</v>
      </c>
      <c r="L16" s="123">
        <v>22</v>
      </c>
      <c r="M16" s="123">
        <v>14</v>
      </c>
      <c r="N16" s="123">
        <v>23</v>
      </c>
      <c r="O16" s="123">
        <v>67</v>
      </c>
      <c r="P16" s="123">
        <v>62</v>
      </c>
      <c r="Q16" s="123">
        <v>31</v>
      </c>
      <c r="R16" s="123">
        <v>43</v>
      </c>
      <c r="S16" s="123">
        <v>34</v>
      </c>
      <c r="T16" s="123">
        <v>44</v>
      </c>
      <c r="U16" s="123">
        <v>10</v>
      </c>
      <c r="V16" s="123">
        <v>11</v>
      </c>
      <c r="W16" s="123">
        <v>7</v>
      </c>
      <c r="X16" s="123"/>
      <c r="Y16" s="123">
        <v>6</v>
      </c>
      <c r="Z16" s="123">
        <v>36</v>
      </c>
      <c r="AA16" s="123">
        <v>9</v>
      </c>
      <c r="AB16" s="145">
        <v>15</v>
      </c>
      <c r="AC16" s="123">
        <v>8</v>
      </c>
      <c r="AD16" s="123">
        <v>26</v>
      </c>
      <c r="AE16" s="123">
        <v>7</v>
      </c>
      <c r="AF16" s="123"/>
      <c r="AG16" s="123">
        <v>12</v>
      </c>
      <c r="AH16" s="123"/>
      <c r="AI16" s="123"/>
      <c r="AJ16" s="123"/>
      <c r="AK16" s="123"/>
      <c r="AL16" s="123"/>
      <c r="AM16" s="123"/>
      <c r="AN16" s="123"/>
      <c r="AO16" s="123"/>
      <c r="AP16" s="123"/>
      <c r="AQ16" s="123"/>
      <c r="AR16" s="123"/>
      <c r="AS16" s="123"/>
      <c r="AT16" s="123"/>
      <c r="AU16" s="123"/>
      <c r="AV16" s="123"/>
      <c r="AW16" s="161"/>
    </row>
    <row r="17" ht="15" spans="1:49">
      <c r="A17" s="60" t="s">
        <v>37</v>
      </c>
      <c r="B17" s="48">
        <v>11</v>
      </c>
      <c r="C17" s="61" t="s">
        <v>26</v>
      </c>
      <c r="D17" s="62">
        <v>323</v>
      </c>
      <c r="E17" s="50">
        <f>'1季度'!D17</f>
        <v>69</v>
      </c>
      <c r="F17" s="51">
        <f t="shared" si="0"/>
        <v>323</v>
      </c>
      <c r="G17" s="52">
        <f>SUMPRODUCT((Sheet!$AY$111:$AY$173=$A$4)*(Sheet!$AZ$111:$AZ$173=$B$2)*Sheet!$BL$111:$BL$173)</f>
        <v>322</v>
      </c>
      <c r="H17" s="53">
        <f t="shared" si="2"/>
        <v>1</v>
      </c>
      <c r="I17" s="120">
        <f t="shared" si="1"/>
        <v>0.31055900621118</v>
      </c>
      <c r="J17" s="123">
        <v>26</v>
      </c>
      <c r="K17" s="123">
        <v>19</v>
      </c>
      <c r="L17" s="123">
        <v>6</v>
      </c>
      <c r="M17" s="123">
        <v>15</v>
      </c>
      <c r="N17" s="123">
        <v>16</v>
      </c>
      <c r="O17" s="123"/>
      <c r="P17" s="123">
        <v>9</v>
      </c>
      <c r="Q17" s="123">
        <v>27</v>
      </c>
      <c r="R17" s="123">
        <v>37</v>
      </c>
      <c r="S17" s="123">
        <v>16</v>
      </c>
      <c r="T17" s="123">
        <v>3</v>
      </c>
      <c r="U17" s="123">
        <v>3</v>
      </c>
      <c r="V17" s="123">
        <v>9</v>
      </c>
      <c r="W17" s="123">
        <v>6</v>
      </c>
      <c r="X17" s="123"/>
      <c r="Y17" s="123"/>
      <c r="Z17" s="123">
        <v>17</v>
      </c>
      <c r="AA17" s="123">
        <v>13</v>
      </c>
      <c r="AB17" s="145">
        <v>18</v>
      </c>
      <c r="AC17" s="123">
        <v>12</v>
      </c>
      <c r="AD17" s="123">
        <v>18</v>
      </c>
      <c r="AE17" s="123">
        <v>3</v>
      </c>
      <c r="AF17" s="123">
        <v>37</v>
      </c>
      <c r="AG17" s="123">
        <v>13</v>
      </c>
      <c r="AH17" s="123"/>
      <c r="AI17" s="123"/>
      <c r="AJ17" s="123"/>
      <c r="AK17" s="123"/>
      <c r="AL17" s="123"/>
      <c r="AM17" s="123"/>
      <c r="AN17" s="123"/>
      <c r="AO17" s="123"/>
      <c r="AP17" s="123"/>
      <c r="AQ17" s="123"/>
      <c r="AR17" s="123"/>
      <c r="AS17" s="123"/>
      <c r="AT17" s="123"/>
      <c r="AU17" s="123"/>
      <c r="AV17" s="123"/>
      <c r="AW17" s="162"/>
    </row>
    <row r="18" ht="15" spans="1:49">
      <c r="A18" s="60" t="s">
        <v>38</v>
      </c>
      <c r="B18" s="48">
        <v>12</v>
      </c>
      <c r="C18" s="61" t="s">
        <v>26</v>
      </c>
      <c r="D18" s="62">
        <v>8646</v>
      </c>
      <c r="E18" s="50">
        <f>'1季度'!D18</f>
        <v>9058</v>
      </c>
      <c r="F18" s="51">
        <f t="shared" si="0"/>
        <v>8646</v>
      </c>
      <c r="G18" s="52">
        <f>SUMPRODUCT((Sheet!$AY$111:$AY$173=$A$4)*(Sheet!$AZ$111:$AZ$173=$B$2)*Sheet!$BM$111:$BM$173)</f>
        <v>8595</v>
      </c>
      <c r="H18" s="53">
        <f t="shared" si="2"/>
        <v>51</v>
      </c>
      <c r="I18" s="120">
        <f t="shared" si="1"/>
        <v>0.593368237347295</v>
      </c>
      <c r="J18" s="123">
        <v>482</v>
      </c>
      <c r="K18" s="123">
        <v>224</v>
      </c>
      <c r="L18" s="123">
        <v>608</v>
      </c>
      <c r="M18" s="123">
        <v>406</v>
      </c>
      <c r="N18" s="123">
        <v>318</v>
      </c>
      <c r="O18" s="123">
        <v>276</v>
      </c>
      <c r="P18" s="123">
        <v>299</v>
      </c>
      <c r="Q18" s="123">
        <v>377</v>
      </c>
      <c r="R18" s="123">
        <v>189</v>
      </c>
      <c r="S18" s="123">
        <v>455</v>
      </c>
      <c r="T18" s="123">
        <v>381</v>
      </c>
      <c r="U18" s="123">
        <v>507</v>
      </c>
      <c r="V18" s="123">
        <v>281</v>
      </c>
      <c r="W18" s="123">
        <v>228</v>
      </c>
      <c r="X18" s="123">
        <v>176</v>
      </c>
      <c r="Y18" s="123">
        <v>139</v>
      </c>
      <c r="Z18" s="123">
        <v>463</v>
      </c>
      <c r="AA18" s="123">
        <v>424</v>
      </c>
      <c r="AB18" s="145">
        <v>329</v>
      </c>
      <c r="AC18" s="123">
        <v>389</v>
      </c>
      <c r="AD18" s="123">
        <v>871</v>
      </c>
      <c r="AE18" s="123">
        <v>421</v>
      </c>
      <c r="AF18" s="123">
        <v>167</v>
      </c>
      <c r="AG18" s="123">
        <v>236</v>
      </c>
      <c r="AH18" s="123"/>
      <c r="AI18" s="123"/>
      <c r="AJ18" s="123"/>
      <c r="AK18" s="123"/>
      <c r="AL18" s="123"/>
      <c r="AM18" s="123"/>
      <c r="AN18" s="123"/>
      <c r="AO18" s="123"/>
      <c r="AP18" s="123"/>
      <c r="AQ18" s="123"/>
      <c r="AR18" s="123"/>
      <c r="AS18" s="123"/>
      <c r="AT18" s="123"/>
      <c r="AU18" s="123"/>
      <c r="AV18" s="123"/>
      <c r="AW18" s="160"/>
    </row>
    <row r="19" ht="15" spans="1:49">
      <c r="A19" s="60" t="s">
        <v>39</v>
      </c>
      <c r="B19" s="48">
        <v>13</v>
      </c>
      <c r="C19" s="61" t="s">
        <v>26</v>
      </c>
      <c r="D19" s="62">
        <v>0</v>
      </c>
      <c r="E19" s="50">
        <f>'1季度'!D19</f>
        <v>0</v>
      </c>
      <c r="F19" s="51">
        <f t="shared" si="0"/>
        <v>0</v>
      </c>
      <c r="G19" s="52">
        <f>SUMPRODUCT((Sheet!$AY$111:$AY$173=$A$4)*(Sheet!$AZ$111:$AZ$173=$B$2)*Sheet!$BN$111:$BN$173)</f>
        <v>0</v>
      </c>
      <c r="H19" s="53">
        <f t="shared" si="2"/>
        <v>0</v>
      </c>
      <c r="I19" s="120" t="str">
        <f t="shared" si="1"/>
        <v/>
      </c>
      <c r="J19" s="123"/>
      <c r="K19" s="123">
        <v>0</v>
      </c>
      <c r="L19" s="123">
        <v>0</v>
      </c>
      <c r="M19" s="123"/>
      <c r="N19" s="123">
        <v>0</v>
      </c>
      <c r="O19" s="123">
        <v>0</v>
      </c>
      <c r="P19" s="123">
        <v>0</v>
      </c>
      <c r="Q19" s="123"/>
      <c r="R19" s="123"/>
      <c r="S19" s="123"/>
      <c r="T19" s="123"/>
      <c r="U19" s="123"/>
      <c r="V19" s="123"/>
      <c r="W19" s="123"/>
      <c r="X19" s="123"/>
      <c r="Y19" s="123"/>
      <c r="Z19" s="123"/>
      <c r="AA19" s="123">
        <v>0</v>
      </c>
      <c r="AB19" s="145">
        <v>0</v>
      </c>
      <c r="AC19" s="123">
        <v>0</v>
      </c>
      <c r="AD19" s="123"/>
      <c r="AE19" s="123">
        <v>0</v>
      </c>
      <c r="AF19" s="123"/>
      <c r="AG19" s="123">
        <v>0</v>
      </c>
      <c r="AH19" s="123"/>
      <c r="AI19" s="123"/>
      <c r="AJ19" s="123"/>
      <c r="AK19" s="123"/>
      <c r="AL19" s="123"/>
      <c r="AM19" s="123"/>
      <c r="AN19" s="123"/>
      <c r="AO19" s="123"/>
      <c r="AP19" s="123"/>
      <c r="AQ19" s="123"/>
      <c r="AR19" s="123"/>
      <c r="AS19" s="123"/>
      <c r="AT19" s="123"/>
      <c r="AU19" s="123"/>
      <c r="AV19" s="123"/>
      <c r="AW19" s="160"/>
    </row>
    <row r="20" ht="15" spans="1:48">
      <c r="A20" s="64" t="s">
        <v>40</v>
      </c>
      <c r="B20" s="48"/>
      <c r="C20" s="61" t="s">
        <v>26</v>
      </c>
      <c r="D20" s="62">
        <v>12344</v>
      </c>
      <c r="E20" s="50">
        <f>'1季度'!D20</f>
        <v>12996</v>
      </c>
      <c r="F20" s="51">
        <f t="shared" si="0"/>
        <v>12344</v>
      </c>
      <c r="G20" s="59">
        <f>SUMPRODUCT((Sheet!$AY$111:$AY$173=$A$4)*(Sheet!$AZ$111:$AZ$173=$B$2)*Sheet!$BO$111:$BO$173)</f>
        <v>12262</v>
      </c>
      <c r="H20" s="53">
        <f t="shared" si="2"/>
        <v>82</v>
      </c>
      <c r="I20" s="120">
        <f t="shared" si="1"/>
        <v>0.668732670037514</v>
      </c>
      <c r="J20" s="124">
        <f t="shared" ref="J20:AV20" si="9">J21+J27+J28+J29</f>
        <v>806</v>
      </c>
      <c r="K20" s="124">
        <f t="shared" si="9"/>
        <v>379</v>
      </c>
      <c r="L20" s="124">
        <f t="shared" si="9"/>
        <v>844</v>
      </c>
      <c r="M20" s="124">
        <f t="shared" si="9"/>
        <v>556</v>
      </c>
      <c r="N20" s="124">
        <f t="shared" si="9"/>
        <v>459</v>
      </c>
      <c r="O20" s="124">
        <f t="shared" si="9"/>
        <v>473</v>
      </c>
      <c r="P20" s="124">
        <f t="shared" si="9"/>
        <v>505</v>
      </c>
      <c r="Q20" s="124">
        <f t="shared" si="9"/>
        <v>559</v>
      </c>
      <c r="R20" s="124">
        <f t="shared" si="9"/>
        <v>407</v>
      </c>
      <c r="S20" s="124">
        <f t="shared" si="9"/>
        <v>671</v>
      </c>
      <c r="T20" s="124">
        <f t="shared" si="9"/>
        <v>599</v>
      </c>
      <c r="U20" s="124">
        <f t="shared" si="9"/>
        <v>682</v>
      </c>
      <c r="V20" s="124">
        <f t="shared" si="9"/>
        <v>421</v>
      </c>
      <c r="W20" s="124">
        <f t="shared" si="9"/>
        <v>351</v>
      </c>
      <c r="X20" s="124">
        <f t="shared" si="9"/>
        <v>292</v>
      </c>
      <c r="Y20" s="124">
        <f t="shared" si="9"/>
        <v>231</v>
      </c>
      <c r="Z20" s="124">
        <f t="shared" si="9"/>
        <v>561</v>
      </c>
      <c r="AA20" s="124">
        <f t="shared" si="9"/>
        <v>522</v>
      </c>
      <c r="AB20" s="146">
        <f t="shared" si="9"/>
        <v>430</v>
      </c>
      <c r="AC20" s="124">
        <f t="shared" si="9"/>
        <v>548</v>
      </c>
      <c r="AD20" s="124">
        <v>963</v>
      </c>
      <c r="AE20" s="124">
        <f t="shared" ref="AE20:AG20" si="10">AE21+AE27+AE28+AE29</f>
        <v>483</v>
      </c>
      <c r="AF20" s="124">
        <f t="shared" si="10"/>
        <v>264</v>
      </c>
      <c r="AG20" s="124">
        <f t="shared" si="10"/>
        <v>338</v>
      </c>
      <c r="AH20" s="124">
        <f t="shared" si="9"/>
        <v>0</v>
      </c>
      <c r="AI20" s="124">
        <f t="shared" si="9"/>
        <v>0</v>
      </c>
      <c r="AJ20" s="124">
        <f t="shared" si="9"/>
        <v>0</v>
      </c>
      <c r="AK20" s="124">
        <f t="shared" si="9"/>
        <v>0</v>
      </c>
      <c r="AL20" s="124">
        <f t="shared" si="9"/>
        <v>0</v>
      </c>
      <c r="AM20" s="124">
        <f t="shared" si="9"/>
        <v>0</v>
      </c>
      <c r="AN20" s="124">
        <f t="shared" si="9"/>
        <v>0</v>
      </c>
      <c r="AO20" s="124">
        <f t="shared" si="9"/>
        <v>0</v>
      </c>
      <c r="AP20" s="124">
        <f t="shared" si="9"/>
        <v>0</v>
      </c>
      <c r="AQ20" s="124">
        <f t="shared" si="9"/>
        <v>0</v>
      </c>
      <c r="AR20" s="124">
        <f t="shared" si="9"/>
        <v>0</v>
      </c>
      <c r="AS20" s="124">
        <f t="shared" si="9"/>
        <v>0</v>
      </c>
      <c r="AT20" s="124">
        <f t="shared" si="9"/>
        <v>0</v>
      </c>
      <c r="AU20" s="124">
        <f t="shared" si="9"/>
        <v>0</v>
      </c>
      <c r="AV20" s="124">
        <f t="shared" si="9"/>
        <v>0</v>
      </c>
    </row>
    <row r="21" ht="15" spans="1:49">
      <c r="A21" s="60" t="s">
        <v>41</v>
      </c>
      <c r="B21" s="48">
        <v>14</v>
      </c>
      <c r="C21" s="61" t="s">
        <v>26</v>
      </c>
      <c r="D21" s="62">
        <v>7672</v>
      </c>
      <c r="E21" s="50">
        <f>'1季度'!D21</f>
        <v>8944</v>
      </c>
      <c r="F21" s="51">
        <f t="shared" si="0"/>
        <v>7672</v>
      </c>
      <c r="G21" s="52">
        <f>SUMPRODUCT((Sheet!$AY$111:$AY$173=$A$4)*(Sheet!$AZ$111:$AZ$173=$B$2)*Sheet!$BP$111:$BP$173)</f>
        <v>7617</v>
      </c>
      <c r="H21" s="53">
        <f t="shared" si="2"/>
        <v>55</v>
      </c>
      <c r="I21" s="120">
        <f t="shared" si="1"/>
        <v>0.722069056058816</v>
      </c>
      <c r="J21" s="125">
        <v>439</v>
      </c>
      <c r="K21" s="125">
        <v>200</v>
      </c>
      <c r="L21" s="125">
        <v>516</v>
      </c>
      <c r="M21" s="125">
        <v>368</v>
      </c>
      <c r="N21" s="125">
        <v>226</v>
      </c>
      <c r="O21" s="125">
        <v>257</v>
      </c>
      <c r="P21" s="125">
        <v>280</v>
      </c>
      <c r="Q21" s="125">
        <v>350</v>
      </c>
      <c r="R21" s="138">
        <v>189</v>
      </c>
      <c r="S21" s="138">
        <v>348</v>
      </c>
      <c r="T21" s="138">
        <v>380</v>
      </c>
      <c r="U21" s="138">
        <v>495</v>
      </c>
      <c r="V21" s="138">
        <v>250</v>
      </c>
      <c r="W21" s="138">
        <v>216</v>
      </c>
      <c r="X21" s="138">
        <v>169</v>
      </c>
      <c r="Y21" s="138">
        <v>133</v>
      </c>
      <c r="Z21" s="138">
        <v>387</v>
      </c>
      <c r="AA21" s="138">
        <v>349</v>
      </c>
      <c r="AB21" s="147">
        <v>284</v>
      </c>
      <c r="AC21" s="138">
        <v>352</v>
      </c>
      <c r="AD21" s="125">
        <v>815</v>
      </c>
      <c r="AE21" s="138">
        <v>342</v>
      </c>
      <c r="AF21" s="138">
        <v>118</v>
      </c>
      <c r="AG21" s="138">
        <v>209</v>
      </c>
      <c r="AH21" s="125"/>
      <c r="AI21" s="125"/>
      <c r="AJ21" s="125"/>
      <c r="AK21" s="125"/>
      <c r="AL21" s="125"/>
      <c r="AM21" s="125"/>
      <c r="AN21" s="125"/>
      <c r="AO21" s="125"/>
      <c r="AP21" s="125"/>
      <c r="AQ21" s="125"/>
      <c r="AR21" s="125"/>
      <c r="AS21" s="125"/>
      <c r="AT21" s="125"/>
      <c r="AU21" s="125"/>
      <c r="AV21" s="125"/>
      <c r="AW21" s="160"/>
    </row>
    <row r="22" ht="15" spans="1:49">
      <c r="A22" s="60" t="s">
        <v>42</v>
      </c>
      <c r="B22" s="48">
        <v>15</v>
      </c>
      <c r="C22" s="61" t="s">
        <v>26</v>
      </c>
      <c r="D22" s="62">
        <v>573</v>
      </c>
      <c r="E22" s="50">
        <f>'1季度'!D22</f>
        <v>510</v>
      </c>
      <c r="F22" s="51">
        <f t="shared" si="0"/>
        <v>573</v>
      </c>
      <c r="G22" s="52">
        <f>SUMPRODUCT((Sheet!$AY$111:$AY$173=$A$4)*(Sheet!$AZ$111:$AZ$173=$B$2)*Sheet!$BQ$111:$BQ$173)</f>
        <v>566</v>
      </c>
      <c r="H22" s="53">
        <f t="shared" si="2"/>
        <v>7</v>
      </c>
      <c r="I22" s="120">
        <f t="shared" si="1"/>
        <v>1.23674911660777</v>
      </c>
      <c r="J22" s="125">
        <v>68</v>
      </c>
      <c r="K22" s="125">
        <v>53</v>
      </c>
      <c r="L22" s="125">
        <v>85</v>
      </c>
      <c r="M22" s="125">
        <v>12</v>
      </c>
      <c r="N22" s="125">
        <v>17</v>
      </c>
      <c r="O22" s="125">
        <v>29</v>
      </c>
      <c r="P22" s="125">
        <v>8</v>
      </c>
      <c r="Q22" s="125">
        <v>39</v>
      </c>
      <c r="R22" s="138">
        <v>3</v>
      </c>
      <c r="S22" s="138">
        <v>37</v>
      </c>
      <c r="T22" s="138">
        <v>22</v>
      </c>
      <c r="U22" s="138">
        <v>26</v>
      </c>
      <c r="V22" s="138">
        <v>22</v>
      </c>
      <c r="W22" s="138"/>
      <c r="X22" s="138">
        <v>10</v>
      </c>
      <c r="Y22" s="138">
        <v>10</v>
      </c>
      <c r="Z22" s="138">
        <v>15</v>
      </c>
      <c r="AA22" s="138">
        <v>10</v>
      </c>
      <c r="AB22" s="147">
        <v>12</v>
      </c>
      <c r="AC22" s="138">
        <v>15</v>
      </c>
      <c r="AD22" s="125">
        <v>32</v>
      </c>
      <c r="AE22" s="138">
        <v>24</v>
      </c>
      <c r="AF22" s="138">
        <v>9</v>
      </c>
      <c r="AG22" s="138">
        <v>15</v>
      </c>
      <c r="AH22" s="125"/>
      <c r="AI22" s="125"/>
      <c r="AJ22" s="125"/>
      <c r="AK22" s="125"/>
      <c r="AL22" s="125"/>
      <c r="AM22" s="125"/>
      <c r="AN22" s="125"/>
      <c r="AO22" s="125"/>
      <c r="AP22" s="125"/>
      <c r="AQ22" s="125"/>
      <c r="AR22" s="125"/>
      <c r="AS22" s="125"/>
      <c r="AT22" s="125"/>
      <c r="AU22" s="125"/>
      <c r="AV22" s="125"/>
      <c r="AW22" s="160"/>
    </row>
    <row r="23" ht="15" spans="1:49">
      <c r="A23" s="60" t="s">
        <v>43</v>
      </c>
      <c r="B23" s="48">
        <v>16</v>
      </c>
      <c r="C23" s="61" t="s">
        <v>26</v>
      </c>
      <c r="D23" s="62">
        <v>253</v>
      </c>
      <c r="E23" s="50">
        <f>'1季度'!D23</f>
        <v>200</v>
      </c>
      <c r="F23" s="51">
        <f t="shared" si="0"/>
        <v>253</v>
      </c>
      <c r="G23" s="52">
        <f>SUMPRODUCT((Sheet!$AY$111:$AY$173=$A$4)*(Sheet!$AZ$111:$AZ$173=$B$2)*Sheet!$BR$111:$BR$173)</f>
        <v>253</v>
      </c>
      <c r="H23" s="53">
        <f t="shared" si="2"/>
        <v>0</v>
      </c>
      <c r="I23" s="120">
        <f t="shared" si="1"/>
        <v>0</v>
      </c>
      <c r="J23" s="125">
        <v>20</v>
      </c>
      <c r="K23" s="125">
        <v>13</v>
      </c>
      <c r="L23" s="125">
        <v>15</v>
      </c>
      <c r="M23" s="125">
        <v>16</v>
      </c>
      <c r="N23" s="125">
        <v>16</v>
      </c>
      <c r="O23" s="125">
        <v>6</v>
      </c>
      <c r="P23" s="125">
        <v>6</v>
      </c>
      <c r="Q23" s="125">
        <v>11</v>
      </c>
      <c r="R23" s="138">
        <v>7</v>
      </c>
      <c r="S23" s="138">
        <v>12</v>
      </c>
      <c r="T23" s="138">
        <v>7</v>
      </c>
      <c r="U23" s="138">
        <v>8</v>
      </c>
      <c r="V23" s="138"/>
      <c r="W23" s="138"/>
      <c r="X23" s="138"/>
      <c r="Y23" s="138"/>
      <c r="Z23" s="138">
        <v>18</v>
      </c>
      <c r="AA23" s="138">
        <v>12</v>
      </c>
      <c r="AB23" s="147">
        <v>7</v>
      </c>
      <c r="AC23" s="138">
        <v>13</v>
      </c>
      <c r="AD23" s="125">
        <v>18</v>
      </c>
      <c r="AE23" s="138">
        <v>32</v>
      </c>
      <c r="AF23" s="138">
        <v>9</v>
      </c>
      <c r="AG23" s="138">
        <v>7</v>
      </c>
      <c r="AH23" s="125"/>
      <c r="AI23" s="125"/>
      <c r="AJ23" s="125"/>
      <c r="AK23" s="125"/>
      <c r="AL23" s="125"/>
      <c r="AM23" s="125"/>
      <c r="AN23" s="125"/>
      <c r="AO23" s="125"/>
      <c r="AP23" s="125"/>
      <c r="AQ23" s="125"/>
      <c r="AR23" s="125"/>
      <c r="AS23" s="125"/>
      <c r="AT23" s="125"/>
      <c r="AU23" s="125"/>
      <c r="AV23" s="125"/>
      <c r="AW23" s="160"/>
    </row>
    <row r="24" ht="15" spans="1:50">
      <c r="A24" s="63" t="s">
        <v>44</v>
      </c>
      <c r="B24" s="48">
        <v>17</v>
      </c>
      <c r="C24" s="61" t="s">
        <v>26</v>
      </c>
      <c r="D24" s="62">
        <v>5787</v>
      </c>
      <c r="E24" s="50">
        <f>'1季度'!D24</f>
        <v>6122</v>
      </c>
      <c r="F24" s="51">
        <f t="shared" si="0"/>
        <v>5787</v>
      </c>
      <c r="G24" s="52">
        <f>SUMPRODUCT((Sheet!$AY$111:$AY$173=$A$4)*(Sheet!$AZ$111:$AZ$173=$B$2)*Sheet!$BS$111:$BS$173)</f>
        <v>5736</v>
      </c>
      <c r="H24" s="53">
        <f t="shared" si="2"/>
        <v>51</v>
      </c>
      <c r="I24" s="120">
        <f t="shared" si="1"/>
        <v>0.889121338912134</v>
      </c>
      <c r="J24" s="125">
        <v>301</v>
      </c>
      <c r="K24" s="125">
        <v>106</v>
      </c>
      <c r="L24" s="125">
        <v>130</v>
      </c>
      <c r="M24" s="125">
        <v>324</v>
      </c>
      <c r="N24" s="125">
        <v>159</v>
      </c>
      <c r="O24" s="125">
        <v>171</v>
      </c>
      <c r="P24" s="125">
        <v>245</v>
      </c>
      <c r="Q24" s="125">
        <v>273</v>
      </c>
      <c r="R24" s="138">
        <v>164</v>
      </c>
      <c r="S24" s="138">
        <v>250</v>
      </c>
      <c r="T24" s="138">
        <v>288</v>
      </c>
      <c r="U24" s="138">
        <v>416</v>
      </c>
      <c r="V24" s="138">
        <v>197</v>
      </c>
      <c r="W24" s="138">
        <v>190</v>
      </c>
      <c r="X24" s="138">
        <v>146</v>
      </c>
      <c r="Y24" s="138">
        <v>115</v>
      </c>
      <c r="Z24" s="138">
        <v>321</v>
      </c>
      <c r="AA24" s="138">
        <v>312</v>
      </c>
      <c r="AB24" s="147">
        <v>238</v>
      </c>
      <c r="AC24" s="138">
        <v>305</v>
      </c>
      <c r="AD24" s="125">
        <v>658</v>
      </c>
      <c r="AE24" s="138">
        <v>252</v>
      </c>
      <c r="AF24" s="138">
        <v>76</v>
      </c>
      <c r="AG24" s="138">
        <v>150</v>
      </c>
      <c r="AH24" s="125"/>
      <c r="AI24" s="125"/>
      <c r="AJ24" s="125"/>
      <c r="AK24" s="125"/>
      <c r="AL24" s="125"/>
      <c r="AM24" s="125"/>
      <c r="AN24" s="125"/>
      <c r="AO24" s="125"/>
      <c r="AP24" s="125"/>
      <c r="AQ24" s="125"/>
      <c r="AR24" s="125"/>
      <c r="AS24" s="125"/>
      <c r="AT24" s="125"/>
      <c r="AU24" s="125"/>
      <c r="AV24" s="125"/>
      <c r="AW24" s="162"/>
      <c r="AX24" s="161"/>
    </row>
    <row r="25" ht="15" spans="1:50">
      <c r="A25" s="60" t="s">
        <v>45</v>
      </c>
      <c r="B25" s="48">
        <v>18</v>
      </c>
      <c r="C25" s="61" t="s">
        <v>26</v>
      </c>
      <c r="D25" s="62">
        <v>144</v>
      </c>
      <c r="E25" s="50">
        <f>'1季度'!D25</f>
        <v>176</v>
      </c>
      <c r="F25" s="51">
        <f t="shared" si="0"/>
        <v>144</v>
      </c>
      <c r="G25" s="59">
        <f>SUMPRODUCT((Sheet!$AY$111:$AY$173=$A$4)*(Sheet!$AZ$111:$AZ$173=$B$2)*Sheet!$BT$111:$BT$173)</f>
        <v>144</v>
      </c>
      <c r="H25" s="53">
        <f t="shared" si="2"/>
        <v>0</v>
      </c>
      <c r="I25" s="120">
        <f t="shared" si="1"/>
        <v>0</v>
      </c>
      <c r="J25" s="125">
        <v>36</v>
      </c>
      <c r="K25" s="125">
        <v>9</v>
      </c>
      <c r="L25" s="125">
        <v>13</v>
      </c>
      <c r="M25" s="125">
        <v>5</v>
      </c>
      <c r="N25" s="125">
        <v>5</v>
      </c>
      <c r="O25" s="125">
        <v>2</v>
      </c>
      <c r="P25" s="125">
        <v>4</v>
      </c>
      <c r="Q25" s="125">
        <v>8</v>
      </c>
      <c r="R25" s="138">
        <v>4</v>
      </c>
      <c r="S25" s="138">
        <v>5</v>
      </c>
      <c r="T25" s="138">
        <v>5</v>
      </c>
      <c r="U25" s="138">
        <v>7</v>
      </c>
      <c r="V25" s="138">
        <v>8</v>
      </c>
      <c r="W25" s="138">
        <v>10</v>
      </c>
      <c r="X25" s="138"/>
      <c r="Y25" s="138"/>
      <c r="Z25" s="138"/>
      <c r="AA25" s="138">
        <v>4</v>
      </c>
      <c r="AB25" s="147"/>
      <c r="AC25" s="138">
        <v>2</v>
      </c>
      <c r="AD25" s="125">
        <v>2</v>
      </c>
      <c r="AE25" s="138">
        <v>3</v>
      </c>
      <c r="AF25" s="138">
        <v>7</v>
      </c>
      <c r="AG25" s="138">
        <v>5</v>
      </c>
      <c r="AH25" s="125"/>
      <c r="AI25" s="125"/>
      <c r="AJ25" s="125"/>
      <c r="AK25" s="125"/>
      <c r="AL25" s="125"/>
      <c r="AM25" s="125"/>
      <c r="AN25" s="125"/>
      <c r="AO25" s="125"/>
      <c r="AP25" s="125"/>
      <c r="AQ25" s="125"/>
      <c r="AR25" s="125"/>
      <c r="AS25" s="125"/>
      <c r="AT25" s="125"/>
      <c r="AU25" s="125"/>
      <c r="AV25" s="125"/>
      <c r="AW25" s="161"/>
      <c r="AX25" s="161"/>
    </row>
    <row r="26" ht="15" spans="1:50">
      <c r="A26" s="60" t="s">
        <v>46</v>
      </c>
      <c r="B26" s="48">
        <v>19</v>
      </c>
      <c r="C26" s="61" t="s">
        <v>26</v>
      </c>
      <c r="D26" s="62">
        <v>194</v>
      </c>
      <c r="E26" s="50">
        <f>'1季度'!D26</f>
        <v>113</v>
      </c>
      <c r="F26" s="51">
        <f t="shared" si="0"/>
        <v>194</v>
      </c>
      <c r="G26" s="52">
        <f>SUMPRODUCT((Sheet!$AY$111:$AY$173=$A$4)*(Sheet!$AZ$111:$AZ$173=$B$2)*Sheet!$BU$111:$BU$173)</f>
        <v>194</v>
      </c>
      <c r="H26" s="53">
        <f t="shared" si="2"/>
        <v>0</v>
      </c>
      <c r="I26" s="120">
        <f t="shared" si="1"/>
        <v>0</v>
      </c>
      <c r="J26" s="125">
        <v>10</v>
      </c>
      <c r="K26" s="125">
        <v>12</v>
      </c>
      <c r="L26" s="125">
        <v>15</v>
      </c>
      <c r="M26" s="125">
        <v>11</v>
      </c>
      <c r="N26" s="125">
        <v>16</v>
      </c>
      <c r="O26" s="125">
        <v>12</v>
      </c>
      <c r="P26" s="125">
        <v>15</v>
      </c>
      <c r="Q26" s="125">
        <v>19</v>
      </c>
      <c r="R26" s="138">
        <v>8</v>
      </c>
      <c r="S26" s="138">
        <v>16</v>
      </c>
      <c r="T26" s="138">
        <v>14</v>
      </c>
      <c r="U26" s="138">
        <v>16</v>
      </c>
      <c r="V26" s="138"/>
      <c r="W26" s="138"/>
      <c r="X26" s="138"/>
      <c r="Y26" s="138">
        <v>8</v>
      </c>
      <c r="Z26" s="138"/>
      <c r="AA26" s="138"/>
      <c r="AB26" s="147"/>
      <c r="AC26" s="138">
        <v>12</v>
      </c>
      <c r="AD26" s="125"/>
      <c r="AE26" s="138">
        <v>10</v>
      </c>
      <c r="AF26" s="138"/>
      <c r="AG26" s="138"/>
      <c r="AH26" s="125"/>
      <c r="AI26" s="125"/>
      <c r="AJ26" s="125"/>
      <c r="AK26" s="125"/>
      <c r="AL26" s="125"/>
      <c r="AM26" s="125"/>
      <c r="AN26" s="125"/>
      <c r="AO26" s="125"/>
      <c r="AP26" s="125"/>
      <c r="AQ26" s="125"/>
      <c r="AR26" s="125"/>
      <c r="AS26" s="125"/>
      <c r="AT26" s="125"/>
      <c r="AU26" s="125"/>
      <c r="AV26" s="125"/>
      <c r="AW26" s="162"/>
      <c r="AX26" s="161"/>
    </row>
    <row r="27" ht="15" spans="1:49">
      <c r="A27" s="60" t="s">
        <v>47</v>
      </c>
      <c r="B27" s="48">
        <v>20</v>
      </c>
      <c r="C27" s="61" t="s">
        <v>26</v>
      </c>
      <c r="D27" s="62">
        <v>4147</v>
      </c>
      <c r="E27" s="50">
        <f>'1季度'!D27</f>
        <v>3973</v>
      </c>
      <c r="F27" s="65">
        <f t="shared" si="0"/>
        <v>4147</v>
      </c>
      <c r="G27" s="52">
        <f>SUMPRODUCT((Sheet!$AY$111:$AY$173=$A$4)*(Sheet!$AZ$111:$AZ$173=$B$2)*Sheet!$BV$111:$BV$173)</f>
        <v>4124</v>
      </c>
      <c r="H27" s="53">
        <f t="shared" si="2"/>
        <v>23</v>
      </c>
      <c r="I27" s="120">
        <f t="shared" si="1"/>
        <v>0.557710960232784</v>
      </c>
      <c r="J27" s="125">
        <v>332</v>
      </c>
      <c r="K27" s="125">
        <v>166</v>
      </c>
      <c r="L27" s="125">
        <v>270</v>
      </c>
      <c r="M27" s="125">
        <v>153</v>
      </c>
      <c r="N27" s="125">
        <v>208</v>
      </c>
      <c r="O27" s="125">
        <v>197</v>
      </c>
      <c r="P27" s="125">
        <v>209</v>
      </c>
      <c r="Q27" s="125">
        <v>197</v>
      </c>
      <c r="R27" s="138">
        <v>218</v>
      </c>
      <c r="S27" s="138">
        <v>288</v>
      </c>
      <c r="T27" s="138">
        <v>219</v>
      </c>
      <c r="U27" s="138">
        <v>182</v>
      </c>
      <c r="V27" s="138">
        <v>151</v>
      </c>
      <c r="W27" s="138">
        <v>130</v>
      </c>
      <c r="X27" s="138">
        <v>123</v>
      </c>
      <c r="Y27" s="138">
        <v>94</v>
      </c>
      <c r="Z27" s="138">
        <v>139</v>
      </c>
      <c r="AA27" s="138">
        <v>136</v>
      </c>
      <c r="AB27" s="147">
        <v>101</v>
      </c>
      <c r="AC27" s="138">
        <v>161</v>
      </c>
      <c r="AD27" s="125">
        <v>120</v>
      </c>
      <c r="AE27" s="138">
        <v>133</v>
      </c>
      <c r="AF27" s="138">
        <v>117</v>
      </c>
      <c r="AG27" s="138">
        <v>103</v>
      </c>
      <c r="AH27" s="125"/>
      <c r="AI27" s="125"/>
      <c r="AJ27" s="125"/>
      <c r="AK27" s="125"/>
      <c r="AL27" s="125"/>
      <c r="AM27" s="125"/>
      <c r="AN27" s="125"/>
      <c r="AO27" s="125"/>
      <c r="AP27" s="125"/>
      <c r="AQ27" s="125"/>
      <c r="AR27" s="125"/>
      <c r="AS27" s="125"/>
      <c r="AT27" s="125"/>
      <c r="AU27" s="125"/>
      <c r="AV27" s="125"/>
      <c r="AW27" s="160"/>
    </row>
    <row r="28" ht="15" spans="1:49">
      <c r="A28" s="66" t="s">
        <v>48</v>
      </c>
      <c r="B28" s="48">
        <v>21</v>
      </c>
      <c r="C28" s="67" t="s">
        <v>26</v>
      </c>
      <c r="D28" s="68">
        <v>511</v>
      </c>
      <c r="E28" s="50">
        <f>'1季度'!D28</f>
        <v>28</v>
      </c>
      <c r="F28" s="51">
        <f t="shared" si="0"/>
        <v>511</v>
      </c>
      <c r="G28" s="52">
        <f>SUMPRODUCT((Sheet!$AY$111:$AY$173=$A$4)*(Sheet!$AZ$111:$AZ$173=$B$2)*Sheet!$BW$111:$BW$173)</f>
        <v>507</v>
      </c>
      <c r="H28" s="53">
        <f t="shared" si="2"/>
        <v>4</v>
      </c>
      <c r="I28" s="120">
        <f t="shared" si="1"/>
        <v>0.788954635108481</v>
      </c>
      <c r="J28" s="125">
        <v>25</v>
      </c>
      <c r="K28" s="125">
        <v>13</v>
      </c>
      <c r="L28" s="125">
        <v>58</v>
      </c>
      <c r="M28" s="125">
        <v>35</v>
      </c>
      <c r="N28" s="125">
        <v>25</v>
      </c>
      <c r="O28" s="125">
        <v>19</v>
      </c>
      <c r="P28" s="125">
        <v>16</v>
      </c>
      <c r="Q28" s="125">
        <v>12</v>
      </c>
      <c r="R28" s="138"/>
      <c r="S28" s="138">
        <v>35</v>
      </c>
      <c r="T28" s="138"/>
      <c r="U28" s="138">
        <v>3</v>
      </c>
      <c r="V28" s="138">
        <v>20</v>
      </c>
      <c r="W28" s="138">
        <v>5</v>
      </c>
      <c r="X28" s="138"/>
      <c r="Y28" s="138">
        <v>3</v>
      </c>
      <c r="Z28" s="138">
        <v>35</v>
      </c>
      <c r="AA28" s="138">
        <v>37</v>
      </c>
      <c r="AB28" s="147">
        <v>45</v>
      </c>
      <c r="AC28" s="138">
        <v>35</v>
      </c>
      <c r="AD28" s="125">
        <v>28</v>
      </c>
      <c r="AE28" s="138">
        <v>7</v>
      </c>
      <c r="AF28" s="138">
        <v>29</v>
      </c>
      <c r="AG28" s="138">
        <v>26</v>
      </c>
      <c r="AH28" s="125"/>
      <c r="AI28" s="125"/>
      <c r="AJ28" s="125"/>
      <c r="AK28" s="125"/>
      <c r="AL28" s="125"/>
      <c r="AM28" s="125"/>
      <c r="AN28" s="125"/>
      <c r="AO28" s="125"/>
      <c r="AP28" s="125"/>
      <c r="AQ28" s="125"/>
      <c r="AR28" s="125"/>
      <c r="AS28" s="125"/>
      <c r="AT28" s="125"/>
      <c r="AU28" s="125"/>
      <c r="AV28" s="125"/>
      <c r="AW28" s="160"/>
    </row>
    <row r="29" ht="15" spans="1:48">
      <c r="A29" s="66" t="s">
        <v>49</v>
      </c>
      <c r="B29" s="48">
        <v>22</v>
      </c>
      <c r="C29" s="67" t="s">
        <v>26</v>
      </c>
      <c r="D29" s="68">
        <v>14</v>
      </c>
      <c r="E29" s="50">
        <f>'1季度'!D29</f>
        <v>51</v>
      </c>
      <c r="F29" s="51">
        <f t="shared" si="0"/>
        <v>14</v>
      </c>
      <c r="G29" s="52">
        <f>SUMPRODUCT((Sheet!$AY$111:$AY$173=$A$4)*(Sheet!$AZ$111:$AZ$173=$B$2)*Sheet!$BX$111:$BX$173)</f>
        <v>14</v>
      </c>
      <c r="H29" s="53">
        <f t="shared" si="2"/>
        <v>0</v>
      </c>
      <c r="I29" s="120">
        <f t="shared" si="1"/>
        <v>0</v>
      </c>
      <c r="J29" s="125">
        <v>10</v>
      </c>
      <c r="K29" s="125"/>
      <c r="L29" s="125"/>
      <c r="M29" s="125"/>
      <c r="N29" s="125"/>
      <c r="O29" s="125"/>
      <c r="P29" s="125"/>
      <c r="Q29" s="125"/>
      <c r="R29" s="138"/>
      <c r="S29" s="138"/>
      <c r="T29" s="138"/>
      <c r="U29" s="138">
        <v>2</v>
      </c>
      <c r="V29" s="138"/>
      <c r="W29" s="138"/>
      <c r="X29" s="138"/>
      <c r="Y29" s="138">
        <v>1</v>
      </c>
      <c r="Z29" s="138"/>
      <c r="AA29" s="138"/>
      <c r="AB29" s="147"/>
      <c r="AC29" s="138"/>
      <c r="AD29" s="125"/>
      <c r="AE29" s="138">
        <v>1</v>
      </c>
      <c r="AF29" s="138"/>
      <c r="AG29" s="138"/>
      <c r="AH29" s="125"/>
      <c r="AI29" s="125"/>
      <c r="AJ29" s="125"/>
      <c r="AK29" s="125"/>
      <c r="AL29" s="125"/>
      <c r="AM29" s="125"/>
      <c r="AN29" s="125"/>
      <c r="AO29" s="125"/>
      <c r="AP29" s="125"/>
      <c r="AQ29" s="125"/>
      <c r="AR29" s="125"/>
      <c r="AS29" s="125"/>
      <c r="AT29" s="125"/>
      <c r="AU29" s="125"/>
      <c r="AV29" s="125"/>
    </row>
    <row r="30" ht="15" spans="1:48">
      <c r="A30" s="69" t="s">
        <v>50</v>
      </c>
      <c r="B30" s="48"/>
      <c r="C30" s="67"/>
      <c r="D30" s="68">
        <v>12344</v>
      </c>
      <c r="E30" s="50">
        <f>'1季度'!D30</f>
        <v>12996</v>
      </c>
      <c r="F30" s="51">
        <f t="shared" si="0"/>
        <v>12344</v>
      </c>
      <c r="G30" s="52">
        <f>SUMPRODUCT((Sheet!$AY$111:$AY$173=$A$4)*(Sheet!$AZ$111:$AZ$173=$B$2)*Sheet!$BY$111:$BY$173)</f>
        <v>12262</v>
      </c>
      <c r="H30" s="53">
        <f t="shared" si="2"/>
        <v>82</v>
      </c>
      <c r="I30" s="120">
        <f t="shared" si="1"/>
        <v>0.668732670037514</v>
      </c>
      <c r="J30" s="122">
        <f>J31+J32+J33+J34</f>
        <v>806</v>
      </c>
      <c r="K30" s="122">
        <f t="shared" ref="K30:AV30" si="11">K31+K32+K33+K34</f>
        <v>379</v>
      </c>
      <c r="L30" s="122">
        <f t="shared" si="11"/>
        <v>844</v>
      </c>
      <c r="M30" s="122">
        <f t="shared" si="11"/>
        <v>556</v>
      </c>
      <c r="N30" s="122">
        <f t="shared" si="11"/>
        <v>459</v>
      </c>
      <c r="O30" s="122">
        <f t="shared" si="11"/>
        <v>473</v>
      </c>
      <c r="P30" s="122">
        <f t="shared" si="11"/>
        <v>505</v>
      </c>
      <c r="Q30" s="122">
        <f t="shared" si="11"/>
        <v>559</v>
      </c>
      <c r="R30" s="122">
        <f t="shared" si="11"/>
        <v>407</v>
      </c>
      <c r="S30" s="122">
        <f t="shared" si="11"/>
        <v>671</v>
      </c>
      <c r="T30" s="122">
        <f t="shared" si="11"/>
        <v>599</v>
      </c>
      <c r="U30" s="122">
        <f t="shared" si="11"/>
        <v>682</v>
      </c>
      <c r="V30" s="122">
        <f t="shared" si="11"/>
        <v>421</v>
      </c>
      <c r="W30" s="122">
        <f t="shared" si="11"/>
        <v>351</v>
      </c>
      <c r="X30" s="122">
        <f t="shared" si="11"/>
        <v>292</v>
      </c>
      <c r="Y30" s="122">
        <f t="shared" si="11"/>
        <v>231</v>
      </c>
      <c r="Z30" s="122">
        <f t="shared" si="11"/>
        <v>561</v>
      </c>
      <c r="AA30" s="122">
        <f t="shared" si="11"/>
        <v>522</v>
      </c>
      <c r="AB30" s="144">
        <f t="shared" si="11"/>
        <v>430</v>
      </c>
      <c r="AC30" s="122">
        <f t="shared" si="11"/>
        <v>548</v>
      </c>
      <c r="AD30" s="122">
        <v>963</v>
      </c>
      <c r="AE30" s="122">
        <f t="shared" ref="AE30:AG30" si="12">AE31+AE32+AE33+AE34</f>
        <v>483</v>
      </c>
      <c r="AF30" s="122">
        <f t="shared" si="12"/>
        <v>264</v>
      </c>
      <c r="AG30" s="122">
        <f t="shared" si="12"/>
        <v>338</v>
      </c>
      <c r="AH30" s="122">
        <f t="shared" si="11"/>
        <v>0</v>
      </c>
      <c r="AI30" s="122">
        <f t="shared" si="11"/>
        <v>0</v>
      </c>
      <c r="AJ30" s="122">
        <f t="shared" si="11"/>
        <v>0</v>
      </c>
      <c r="AK30" s="122">
        <f t="shared" si="11"/>
        <v>0</v>
      </c>
      <c r="AL30" s="122">
        <f t="shared" si="11"/>
        <v>0</v>
      </c>
      <c r="AM30" s="122">
        <f t="shared" si="11"/>
        <v>0</v>
      </c>
      <c r="AN30" s="122">
        <f t="shared" si="11"/>
        <v>0</v>
      </c>
      <c r="AO30" s="122">
        <f t="shared" si="11"/>
        <v>0</v>
      </c>
      <c r="AP30" s="122">
        <f t="shared" si="11"/>
        <v>0</v>
      </c>
      <c r="AQ30" s="122">
        <f t="shared" si="11"/>
        <v>0</v>
      </c>
      <c r="AR30" s="122">
        <f t="shared" si="11"/>
        <v>0</v>
      </c>
      <c r="AS30" s="122">
        <f t="shared" si="11"/>
        <v>0</v>
      </c>
      <c r="AT30" s="122">
        <f t="shared" si="11"/>
        <v>0</v>
      </c>
      <c r="AU30" s="122">
        <f t="shared" si="11"/>
        <v>0</v>
      </c>
      <c r="AV30" s="122">
        <f t="shared" si="11"/>
        <v>0</v>
      </c>
    </row>
    <row r="31" ht="15" spans="1:49">
      <c r="A31" s="70" t="s">
        <v>51</v>
      </c>
      <c r="B31" s="48">
        <v>23</v>
      </c>
      <c r="C31" s="67" t="s">
        <v>26</v>
      </c>
      <c r="D31" s="68">
        <v>8995</v>
      </c>
      <c r="E31" s="50">
        <f>'1季度'!D31</f>
        <v>9512</v>
      </c>
      <c r="F31" s="51">
        <f t="shared" si="0"/>
        <v>8995</v>
      </c>
      <c r="G31" s="52">
        <f>SUMPRODUCT((Sheet!$AY$111:$AY$173=$A$4)*(Sheet!$AZ$111:$AZ$173=$B$2)*Sheet!$BZ$111:$BZ$173)</f>
        <v>8950</v>
      </c>
      <c r="H31" s="53">
        <f t="shared" si="2"/>
        <v>45</v>
      </c>
      <c r="I31" s="120">
        <f t="shared" si="1"/>
        <v>0.502793296089385</v>
      </c>
      <c r="J31" s="125">
        <v>578</v>
      </c>
      <c r="K31" s="125">
        <v>246</v>
      </c>
      <c r="L31" s="125">
        <v>700</v>
      </c>
      <c r="M31" s="125">
        <v>388</v>
      </c>
      <c r="N31" s="125">
        <v>371</v>
      </c>
      <c r="O31" s="125">
        <v>305</v>
      </c>
      <c r="P31" s="125">
        <v>402</v>
      </c>
      <c r="Q31" s="125">
        <v>368</v>
      </c>
      <c r="R31" s="138">
        <v>292</v>
      </c>
      <c r="S31" s="138">
        <v>475</v>
      </c>
      <c r="T31" s="138">
        <v>393</v>
      </c>
      <c r="U31" s="138">
        <v>466</v>
      </c>
      <c r="V31" s="138">
        <v>287</v>
      </c>
      <c r="W31" s="138">
        <v>288</v>
      </c>
      <c r="X31" s="138">
        <v>206</v>
      </c>
      <c r="Y31" s="138">
        <v>146</v>
      </c>
      <c r="Z31" s="138">
        <v>362</v>
      </c>
      <c r="AA31" s="138">
        <v>372</v>
      </c>
      <c r="AB31" s="147">
        <v>376</v>
      </c>
      <c r="AC31" s="138">
        <v>379</v>
      </c>
      <c r="AD31" s="125">
        <v>828</v>
      </c>
      <c r="AE31" s="138">
        <v>397</v>
      </c>
      <c r="AF31" s="138">
        <v>156</v>
      </c>
      <c r="AG31" s="138">
        <v>214</v>
      </c>
      <c r="AH31" s="125"/>
      <c r="AI31" s="125"/>
      <c r="AJ31" s="125"/>
      <c r="AK31" s="125"/>
      <c r="AL31" s="125"/>
      <c r="AM31" s="125"/>
      <c r="AN31" s="125"/>
      <c r="AO31" s="125"/>
      <c r="AP31" s="125"/>
      <c r="AQ31" s="125"/>
      <c r="AR31" s="125"/>
      <c r="AS31" s="125"/>
      <c r="AT31" s="125"/>
      <c r="AU31" s="125"/>
      <c r="AV31" s="125"/>
      <c r="AW31" s="160"/>
    </row>
    <row r="32" ht="15" spans="1:49">
      <c r="A32" s="70" t="s">
        <v>52</v>
      </c>
      <c r="B32" s="48">
        <v>24</v>
      </c>
      <c r="C32" s="67" t="s">
        <v>26</v>
      </c>
      <c r="D32" s="68">
        <v>1193</v>
      </c>
      <c r="E32" s="50">
        <f>'1季度'!D32</f>
        <v>1111</v>
      </c>
      <c r="F32" s="51">
        <f t="shared" si="0"/>
        <v>1193</v>
      </c>
      <c r="G32" s="52">
        <f>SUMPRODUCT((Sheet!$AY$111:$AY$173=$A$4)*(Sheet!$AZ$111:$AZ$173=$B$2)*Sheet!$CA$111:$CA$173)</f>
        <v>1177</v>
      </c>
      <c r="H32" s="53">
        <f t="shared" si="2"/>
        <v>16</v>
      </c>
      <c r="I32" s="120">
        <f t="shared" si="1"/>
        <v>1.35938827527613</v>
      </c>
      <c r="J32" s="125">
        <v>87</v>
      </c>
      <c r="K32" s="125">
        <v>15</v>
      </c>
      <c r="L32" s="125">
        <v>22</v>
      </c>
      <c r="M32" s="125">
        <v>62</v>
      </c>
      <c r="N32" s="125">
        <v>26</v>
      </c>
      <c r="O32" s="125">
        <v>46</v>
      </c>
      <c r="P32" s="125">
        <v>36</v>
      </c>
      <c r="Q32" s="125">
        <v>78</v>
      </c>
      <c r="R32" s="138">
        <v>34</v>
      </c>
      <c r="S32" s="138">
        <v>87</v>
      </c>
      <c r="T32" s="138">
        <v>86</v>
      </c>
      <c r="U32" s="138">
        <v>82</v>
      </c>
      <c r="V32" s="138">
        <v>38</v>
      </c>
      <c r="W32" s="138">
        <v>14</v>
      </c>
      <c r="X32" s="138">
        <v>29</v>
      </c>
      <c r="Y32" s="138">
        <v>29</v>
      </c>
      <c r="Z32" s="138">
        <v>86</v>
      </c>
      <c r="AA32" s="138">
        <v>65</v>
      </c>
      <c r="AB32" s="147">
        <v>34</v>
      </c>
      <c r="AC32" s="138">
        <v>54</v>
      </c>
      <c r="AD32" s="125">
        <v>73</v>
      </c>
      <c r="AE32" s="138">
        <v>45</v>
      </c>
      <c r="AF32" s="138">
        <v>41</v>
      </c>
      <c r="AG32" s="138">
        <v>24</v>
      </c>
      <c r="AH32" s="125"/>
      <c r="AI32" s="125"/>
      <c r="AJ32" s="125"/>
      <c r="AK32" s="125"/>
      <c r="AL32" s="125"/>
      <c r="AM32" s="125"/>
      <c r="AN32" s="125"/>
      <c r="AO32" s="125"/>
      <c r="AP32" s="125"/>
      <c r="AQ32" s="125"/>
      <c r="AR32" s="125"/>
      <c r="AS32" s="125"/>
      <c r="AT32" s="125"/>
      <c r="AU32" s="125"/>
      <c r="AV32" s="125"/>
      <c r="AW32" s="160"/>
    </row>
    <row r="33" ht="15" spans="1:49">
      <c r="A33" s="66" t="s">
        <v>53</v>
      </c>
      <c r="B33" s="48">
        <v>25</v>
      </c>
      <c r="C33" s="67" t="s">
        <v>26</v>
      </c>
      <c r="D33" s="68">
        <v>1432</v>
      </c>
      <c r="E33" s="50">
        <f>'1季度'!D33</f>
        <v>1579</v>
      </c>
      <c r="F33" s="51">
        <f t="shared" si="0"/>
        <v>1432</v>
      </c>
      <c r="G33" s="52">
        <f>SUMPRODUCT((Sheet!$AY$111:$AY$173=$A$4)*(Sheet!$AZ$111:$AZ$173=$B$2)*Sheet!$CB$111:$CB$173)</f>
        <v>1417</v>
      </c>
      <c r="H33" s="53">
        <f t="shared" si="2"/>
        <v>15</v>
      </c>
      <c r="I33" s="120">
        <f t="shared" si="1"/>
        <v>1.05857445306987</v>
      </c>
      <c r="J33" s="125">
        <v>30</v>
      </c>
      <c r="K33" s="125">
        <v>87</v>
      </c>
      <c r="L33" s="125">
        <v>54</v>
      </c>
      <c r="M33" s="125">
        <v>77</v>
      </c>
      <c r="N33" s="125">
        <v>40</v>
      </c>
      <c r="O33" s="125">
        <v>75</v>
      </c>
      <c r="P33" s="125">
        <v>52</v>
      </c>
      <c r="Q33" s="125">
        <v>82</v>
      </c>
      <c r="R33" s="138">
        <v>71</v>
      </c>
      <c r="S33" s="138">
        <v>66</v>
      </c>
      <c r="T33" s="138">
        <v>76</v>
      </c>
      <c r="U33" s="138">
        <v>91</v>
      </c>
      <c r="V33" s="138">
        <v>61</v>
      </c>
      <c r="W33" s="138">
        <v>41</v>
      </c>
      <c r="X33" s="138">
        <v>32</v>
      </c>
      <c r="Y33" s="138">
        <v>38</v>
      </c>
      <c r="Z33" s="138">
        <v>80</v>
      </c>
      <c r="AA33" s="138">
        <v>73</v>
      </c>
      <c r="AB33" s="147">
        <v>20</v>
      </c>
      <c r="AC33" s="138">
        <v>83</v>
      </c>
      <c r="AD33" s="125">
        <v>46</v>
      </c>
      <c r="AE33" s="138">
        <v>37</v>
      </c>
      <c r="AF33" s="138">
        <v>57</v>
      </c>
      <c r="AG33" s="138">
        <v>63</v>
      </c>
      <c r="AH33" s="125"/>
      <c r="AI33" s="125"/>
      <c r="AJ33" s="125"/>
      <c r="AK33" s="125"/>
      <c r="AL33" s="125"/>
      <c r="AM33" s="125"/>
      <c r="AN33" s="125"/>
      <c r="AO33" s="125"/>
      <c r="AP33" s="125"/>
      <c r="AQ33" s="125"/>
      <c r="AR33" s="125"/>
      <c r="AS33" s="125"/>
      <c r="AT33" s="125"/>
      <c r="AU33" s="125"/>
      <c r="AV33" s="125"/>
      <c r="AW33" s="160"/>
    </row>
    <row r="34" ht="15" spans="1:48">
      <c r="A34" s="70" t="s">
        <v>54</v>
      </c>
      <c r="B34" s="48">
        <v>26</v>
      </c>
      <c r="C34" s="67" t="s">
        <v>26</v>
      </c>
      <c r="D34" s="68">
        <v>724</v>
      </c>
      <c r="E34" s="50">
        <f>'1季度'!D34</f>
        <v>794</v>
      </c>
      <c r="F34" s="51">
        <f t="shared" si="0"/>
        <v>724</v>
      </c>
      <c r="G34" s="52">
        <f>SUMPRODUCT((Sheet!$AY$111:$AY$173=$A$4)*(Sheet!$AZ$111:$AZ$173=$B$2)*Sheet!$CC$111:$CC$173)</f>
        <v>718</v>
      </c>
      <c r="H34" s="53">
        <f t="shared" si="2"/>
        <v>6</v>
      </c>
      <c r="I34" s="120">
        <f t="shared" si="1"/>
        <v>0.835654596100279</v>
      </c>
      <c r="J34" s="125">
        <v>111</v>
      </c>
      <c r="K34" s="125">
        <v>31</v>
      </c>
      <c r="L34" s="125">
        <v>68</v>
      </c>
      <c r="M34" s="125">
        <v>29</v>
      </c>
      <c r="N34" s="125">
        <v>22</v>
      </c>
      <c r="O34" s="125">
        <v>47</v>
      </c>
      <c r="P34" s="125">
        <v>15</v>
      </c>
      <c r="Q34" s="125">
        <v>31</v>
      </c>
      <c r="R34" s="138">
        <v>10</v>
      </c>
      <c r="S34" s="138">
        <v>43</v>
      </c>
      <c r="T34" s="138">
        <v>44</v>
      </c>
      <c r="U34" s="138">
        <v>43</v>
      </c>
      <c r="V34" s="138">
        <v>35</v>
      </c>
      <c r="W34" s="138">
        <v>8</v>
      </c>
      <c r="X34" s="138">
        <v>25</v>
      </c>
      <c r="Y34" s="138">
        <v>18</v>
      </c>
      <c r="Z34" s="138">
        <v>33</v>
      </c>
      <c r="AA34" s="138">
        <v>12</v>
      </c>
      <c r="AB34" s="147"/>
      <c r="AC34" s="138">
        <v>32</v>
      </c>
      <c r="AD34" s="125">
        <v>16</v>
      </c>
      <c r="AE34" s="138">
        <v>4</v>
      </c>
      <c r="AF34" s="138">
        <v>10</v>
      </c>
      <c r="AG34" s="138">
        <v>37</v>
      </c>
      <c r="AH34" s="125"/>
      <c r="AI34" s="125"/>
      <c r="AJ34" s="125"/>
      <c r="AK34" s="125"/>
      <c r="AL34" s="125"/>
      <c r="AM34" s="125"/>
      <c r="AN34" s="125"/>
      <c r="AO34" s="125"/>
      <c r="AP34" s="125"/>
      <c r="AQ34" s="125"/>
      <c r="AR34" s="125"/>
      <c r="AS34" s="125"/>
      <c r="AT34" s="125"/>
      <c r="AU34" s="125"/>
      <c r="AV34" s="125"/>
    </row>
    <row r="35" ht="15" spans="1:49">
      <c r="A35" s="71" t="s">
        <v>55</v>
      </c>
      <c r="B35" s="48"/>
      <c r="C35" s="72"/>
      <c r="D35" s="73">
        <v>12344</v>
      </c>
      <c r="E35" s="50">
        <f>'1季度'!D35</f>
        <v>12996</v>
      </c>
      <c r="F35" s="51">
        <f t="shared" si="0"/>
        <v>12344</v>
      </c>
      <c r="G35" s="52">
        <f>SUMPRODUCT((Sheet!$AY$111:$AY$173=$A$4)*(Sheet!$AZ$111:$AZ$173=$B$2)*Sheet!$CD$111:$CD$173)</f>
        <v>12262</v>
      </c>
      <c r="H35" s="53">
        <f t="shared" si="2"/>
        <v>82</v>
      </c>
      <c r="I35" s="120">
        <f t="shared" si="1"/>
        <v>0.668732670037514</v>
      </c>
      <c r="J35" s="126">
        <f>J36+J37+J40</f>
        <v>806</v>
      </c>
      <c r="K35" s="126">
        <f t="shared" ref="K35:AV35" si="13">K36+K37+K40</f>
        <v>379</v>
      </c>
      <c r="L35" s="126">
        <f t="shared" si="13"/>
        <v>844</v>
      </c>
      <c r="M35" s="126">
        <f t="shared" si="13"/>
        <v>556</v>
      </c>
      <c r="N35" s="126">
        <f t="shared" si="13"/>
        <v>459</v>
      </c>
      <c r="O35" s="126">
        <f t="shared" si="13"/>
        <v>473</v>
      </c>
      <c r="P35" s="126">
        <f t="shared" si="13"/>
        <v>505</v>
      </c>
      <c r="Q35" s="126">
        <f t="shared" si="13"/>
        <v>559</v>
      </c>
      <c r="R35" s="126">
        <f t="shared" si="13"/>
        <v>407</v>
      </c>
      <c r="S35" s="126">
        <f t="shared" si="13"/>
        <v>671</v>
      </c>
      <c r="T35" s="126">
        <f t="shared" si="13"/>
        <v>599</v>
      </c>
      <c r="U35" s="126">
        <f t="shared" si="13"/>
        <v>682</v>
      </c>
      <c r="V35" s="126">
        <f t="shared" si="13"/>
        <v>421</v>
      </c>
      <c r="W35" s="126">
        <f t="shared" si="13"/>
        <v>351</v>
      </c>
      <c r="X35" s="126">
        <f t="shared" si="13"/>
        <v>292</v>
      </c>
      <c r="Y35" s="126">
        <f t="shared" si="13"/>
        <v>231</v>
      </c>
      <c r="Z35" s="126">
        <f t="shared" si="13"/>
        <v>561</v>
      </c>
      <c r="AA35" s="126">
        <f t="shared" si="13"/>
        <v>522</v>
      </c>
      <c r="AB35" s="148">
        <f t="shared" si="13"/>
        <v>430</v>
      </c>
      <c r="AC35" s="126">
        <f t="shared" si="13"/>
        <v>548</v>
      </c>
      <c r="AD35" s="126">
        <v>963</v>
      </c>
      <c r="AE35" s="126">
        <f t="shared" ref="AE35:AG35" si="14">AE36+AE37+AE40</f>
        <v>483</v>
      </c>
      <c r="AF35" s="126">
        <f t="shared" si="14"/>
        <v>264</v>
      </c>
      <c r="AG35" s="126">
        <f t="shared" si="14"/>
        <v>338</v>
      </c>
      <c r="AH35" s="126">
        <f t="shared" si="13"/>
        <v>0</v>
      </c>
      <c r="AI35" s="126">
        <f t="shared" si="13"/>
        <v>0</v>
      </c>
      <c r="AJ35" s="126">
        <f t="shared" si="13"/>
        <v>0</v>
      </c>
      <c r="AK35" s="126">
        <f t="shared" si="13"/>
        <v>0</v>
      </c>
      <c r="AL35" s="126">
        <f t="shared" si="13"/>
        <v>0</v>
      </c>
      <c r="AM35" s="126">
        <f t="shared" si="13"/>
        <v>0</v>
      </c>
      <c r="AN35" s="126">
        <f t="shared" si="13"/>
        <v>0</v>
      </c>
      <c r="AO35" s="126">
        <f t="shared" si="13"/>
        <v>0</v>
      </c>
      <c r="AP35" s="126">
        <f t="shared" si="13"/>
        <v>0</v>
      </c>
      <c r="AQ35" s="126">
        <f t="shared" si="13"/>
        <v>0</v>
      </c>
      <c r="AR35" s="126">
        <f t="shared" si="13"/>
        <v>0</v>
      </c>
      <c r="AS35" s="126">
        <f t="shared" si="13"/>
        <v>0</v>
      </c>
      <c r="AT35" s="126">
        <f t="shared" si="13"/>
        <v>0</v>
      </c>
      <c r="AU35" s="126">
        <f t="shared" si="13"/>
        <v>0</v>
      </c>
      <c r="AV35" s="126">
        <f t="shared" si="13"/>
        <v>0</v>
      </c>
      <c r="AW35" s="160"/>
    </row>
    <row r="36" ht="15" spans="1:49">
      <c r="A36" s="74" t="s">
        <v>56</v>
      </c>
      <c r="B36" s="48">
        <v>27</v>
      </c>
      <c r="C36" s="72" t="s">
        <v>26</v>
      </c>
      <c r="D36" s="73">
        <v>161</v>
      </c>
      <c r="E36" s="50">
        <f>'1季度'!D36</f>
        <v>155</v>
      </c>
      <c r="F36" s="51">
        <f t="shared" si="0"/>
        <v>161</v>
      </c>
      <c r="G36" s="52">
        <f>SUMPRODUCT((Sheet!$AY$111:$AY$173=$A$4)*(Sheet!$AZ$111:$AZ$173=$B$2)*Sheet!$CE$111:$CE$173)</f>
        <v>160</v>
      </c>
      <c r="H36" s="53">
        <f t="shared" si="2"/>
        <v>1</v>
      </c>
      <c r="I36" s="120">
        <f t="shared" si="1"/>
        <v>0.625</v>
      </c>
      <c r="J36" s="127">
        <v>16</v>
      </c>
      <c r="K36" s="127">
        <v>2</v>
      </c>
      <c r="L36" s="127">
        <v>8</v>
      </c>
      <c r="M36" s="127">
        <v>4</v>
      </c>
      <c r="N36" s="127">
        <v>2</v>
      </c>
      <c r="O36" s="127">
        <v>2</v>
      </c>
      <c r="P36" s="127">
        <v>4</v>
      </c>
      <c r="Q36" s="127">
        <v>2</v>
      </c>
      <c r="R36" s="139">
        <v>2</v>
      </c>
      <c r="S36" s="139">
        <v>6</v>
      </c>
      <c r="T36" s="139">
        <v>7</v>
      </c>
      <c r="U36" s="139">
        <v>3</v>
      </c>
      <c r="V36" s="139">
        <v>6</v>
      </c>
      <c r="W36" s="139">
        <v>3</v>
      </c>
      <c r="X36" s="139">
        <v>8</v>
      </c>
      <c r="Y36" s="139">
        <v>6</v>
      </c>
      <c r="Z36" s="139">
        <v>15</v>
      </c>
      <c r="AA36" s="139">
        <v>3</v>
      </c>
      <c r="AB36" s="149">
        <v>1</v>
      </c>
      <c r="AC36" s="139">
        <v>12</v>
      </c>
      <c r="AD36" s="127">
        <v>3</v>
      </c>
      <c r="AE36" s="139">
        <v>44</v>
      </c>
      <c r="AF36" s="139">
        <v>1</v>
      </c>
      <c r="AG36" s="139">
        <v>1</v>
      </c>
      <c r="AH36" s="127"/>
      <c r="AI36" s="127"/>
      <c r="AJ36" s="127"/>
      <c r="AK36" s="127"/>
      <c r="AL36" s="127"/>
      <c r="AM36" s="127"/>
      <c r="AN36" s="127"/>
      <c r="AO36" s="127"/>
      <c r="AP36" s="127"/>
      <c r="AQ36" s="127"/>
      <c r="AR36" s="127"/>
      <c r="AS36" s="127"/>
      <c r="AT36" s="127"/>
      <c r="AU36" s="127"/>
      <c r="AV36" s="127"/>
      <c r="AW36" s="160"/>
    </row>
    <row r="37" ht="15" spans="1:49">
      <c r="A37" s="74" t="s">
        <v>57</v>
      </c>
      <c r="B37" s="48">
        <v>28</v>
      </c>
      <c r="C37" s="72" t="s">
        <v>26</v>
      </c>
      <c r="D37" s="73">
        <v>9162</v>
      </c>
      <c r="E37" s="50">
        <f>'1季度'!D37</f>
        <v>9540</v>
      </c>
      <c r="F37" s="51">
        <f t="shared" si="0"/>
        <v>9162</v>
      </c>
      <c r="G37" s="52">
        <f>SUMPRODUCT((Sheet!$AY$111:$AY$173=$A$4)*(Sheet!$AZ$111:$AZ$173=$B$2)*Sheet!$CF$111:$CF$173)</f>
        <v>9111</v>
      </c>
      <c r="H37" s="53">
        <f t="shared" si="2"/>
        <v>51</v>
      </c>
      <c r="I37" s="120">
        <f t="shared" si="1"/>
        <v>0.559762923938097</v>
      </c>
      <c r="J37" s="127">
        <v>561</v>
      </c>
      <c r="K37" s="127">
        <v>334</v>
      </c>
      <c r="L37" s="127">
        <v>662</v>
      </c>
      <c r="M37" s="127">
        <v>451</v>
      </c>
      <c r="N37" s="127">
        <v>378</v>
      </c>
      <c r="O37" s="127">
        <v>320</v>
      </c>
      <c r="P37" s="127">
        <v>382</v>
      </c>
      <c r="Q37" s="127">
        <v>442</v>
      </c>
      <c r="R37" s="139">
        <v>355</v>
      </c>
      <c r="S37" s="139">
        <v>479</v>
      </c>
      <c r="T37" s="139">
        <v>488</v>
      </c>
      <c r="U37" s="139">
        <v>500</v>
      </c>
      <c r="V37" s="139">
        <v>308</v>
      </c>
      <c r="W37" s="139">
        <v>320</v>
      </c>
      <c r="X37" s="139">
        <v>200</v>
      </c>
      <c r="Y37" s="139">
        <v>153</v>
      </c>
      <c r="Z37" s="139">
        <v>322</v>
      </c>
      <c r="AA37" s="139">
        <v>425</v>
      </c>
      <c r="AB37" s="149">
        <v>372</v>
      </c>
      <c r="AC37" s="139">
        <v>426</v>
      </c>
      <c r="AD37" s="127">
        <v>565</v>
      </c>
      <c r="AE37" s="139">
        <v>370</v>
      </c>
      <c r="AF37" s="139">
        <v>140</v>
      </c>
      <c r="AG37" s="139">
        <v>209</v>
      </c>
      <c r="AH37" s="127"/>
      <c r="AI37" s="127"/>
      <c r="AJ37" s="127"/>
      <c r="AK37" s="127"/>
      <c r="AL37" s="127"/>
      <c r="AM37" s="127"/>
      <c r="AN37" s="127"/>
      <c r="AO37" s="127"/>
      <c r="AP37" s="127"/>
      <c r="AQ37" s="127"/>
      <c r="AR37" s="127"/>
      <c r="AS37" s="127"/>
      <c r="AT37" s="127"/>
      <c r="AU37" s="127"/>
      <c r="AV37" s="127"/>
      <c r="AW37" s="160"/>
    </row>
    <row r="38" ht="15" spans="1:49">
      <c r="A38" s="74" t="s">
        <v>58</v>
      </c>
      <c r="B38" s="48">
        <v>29</v>
      </c>
      <c r="C38" s="72" t="s">
        <v>26</v>
      </c>
      <c r="D38" s="73">
        <v>3023</v>
      </c>
      <c r="E38" s="50">
        <f>'1季度'!D38</f>
        <v>3574</v>
      </c>
      <c r="F38" s="51">
        <f t="shared" si="0"/>
        <v>3023</v>
      </c>
      <c r="G38" s="52">
        <f>SUMPRODUCT((Sheet!$AY$111:$AY$173=$A$4)*(Sheet!$AZ$111:$AZ$173=$B$2)*Sheet!$CG$111:$CG$173)</f>
        <v>3003</v>
      </c>
      <c r="H38" s="53">
        <f t="shared" si="2"/>
        <v>20</v>
      </c>
      <c r="I38" s="120">
        <f t="shared" si="1"/>
        <v>0.666000666000666</v>
      </c>
      <c r="J38" s="127">
        <v>127</v>
      </c>
      <c r="K38" s="127">
        <v>65</v>
      </c>
      <c r="L38" s="127">
        <v>134</v>
      </c>
      <c r="M38" s="127">
        <v>165</v>
      </c>
      <c r="N38" s="127">
        <v>108</v>
      </c>
      <c r="O38" s="127">
        <v>78</v>
      </c>
      <c r="P38" s="127">
        <v>92</v>
      </c>
      <c r="Q38" s="127">
        <v>143</v>
      </c>
      <c r="R38" s="139">
        <v>146</v>
      </c>
      <c r="S38" s="139">
        <v>112</v>
      </c>
      <c r="T38" s="139">
        <v>322</v>
      </c>
      <c r="U38" s="139">
        <v>181</v>
      </c>
      <c r="V38" s="139">
        <v>59</v>
      </c>
      <c r="W38" s="139">
        <v>76</v>
      </c>
      <c r="X38" s="139">
        <v>94</v>
      </c>
      <c r="Y38" s="139">
        <v>68</v>
      </c>
      <c r="Z38" s="139">
        <v>153</v>
      </c>
      <c r="AA38" s="139">
        <v>168</v>
      </c>
      <c r="AB38" s="149">
        <v>92</v>
      </c>
      <c r="AC38" s="139">
        <v>263</v>
      </c>
      <c r="AD38" s="127">
        <v>101</v>
      </c>
      <c r="AE38" s="139">
        <v>235</v>
      </c>
      <c r="AF38" s="139">
        <v>9</v>
      </c>
      <c r="AG38" s="139">
        <v>32</v>
      </c>
      <c r="AH38" s="127"/>
      <c r="AI38" s="127"/>
      <c r="AJ38" s="127"/>
      <c r="AK38" s="127"/>
      <c r="AL38" s="127"/>
      <c r="AM38" s="127"/>
      <c r="AN38" s="127"/>
      <c r="AO38" s="127"/>
      <c r="AP38" s="127"/>
      <c r="AQ38" s="127"/>
      <c r="AR38" s="127"/>
      <c r="AS38" s="127"/>
      <c r="AT38" s="127"/>
      <c r="AU38" s="127"/>
      <c r="AV38" s="127"/>
      <c r="AW38" s="160"/>
    </row>
    <row r="39" ht="15" spans="1:49">
      <c r="A39" s="74" t="s">
        <v>59</v>
      </c>
      <c r="B39" s="48">
        <v>30</v>
      </c>
      <c r="C39" s="72" t="s">
        <v>26</v>
      </c>
      <c r="D39" s="73">
        <v>4881</v>
      </c>
      <c r="E39" s="50">
        <f>'1季度'!D39</f>
        <v>5927</v>
      </c>
      <c r="F39" s="51">
        <f t="shared" si="0"/>
        <v>4881</v>
      </c>
      <c r="G39" s="52">
        <f>SUMPRODUCT((Sheet!$AY$111:$AY$173=$A$4)*(Sheet!$AZ$111:$AZ$173=$B$2)*Sheet!$CH$111:$CH$173)</f>
        <v>4853</v>
      </c>
      <c r="H39" s="53">
        <f t="shared" si="2"/>
        <v>28</v>
      </c>
      <c r="I39" s="120">
        <f t="shared" si="1"/>
        <v>0.576962703482382</v>
      </c>
      <c r="J39" s="127">
        <v>350</v>
      </c>
      <c r="K39" s="127">
        <v>210</v>
      </c>
      <c r="L39" s="127">
        <v>125</v>
      </c>
      <c r="M39" s="127">
        <v>282</v>
      </c>
      <c r="N39" s="127">
        <v>265</v>
      </c>
      <c r="O39" s="127">
        <v>189</v>
      </c>
      <c r="P39" s="127">
        <v>289</v>
      </c>
      <c r="Q39" s="127">
        <v>274</v>
      </c>
      <c r="R39" s="139">
        <v>205</v>
      </c>
      <c r="S39" s="139">
        <v>367</v>
      </c>
      <c r="T39" s="139">
        <v>164</v>
      </c>
      <c r="U39" s="139">
        <v>314</v>
      </c>
      <c r="V39" s="139">
        <v>191</v>
      </c>
      <c r="W39" s="139">
        <v>244</v>
      </c>
      <c r="X39" s="139">
        <v>103</v>
      </c>
      <c r="Y39" s="139">
        <v>81</v>
      </c>
      <c r="Z39" s="139">
        <v>149</v>
      </c>
      <c r="AA39" s="139">
        <v>157</v>
      </c>
      <c r="AB39" s="149">
        <v>164</v>
      </c>
      <c r="AC39" s="139">
        <v>162</v>
      </c>
      <c r="AD39" s="127">
        <v>251</v>
      </c>
      <c r="AE39" s="139">
        <v>135</v>
      </c>
      <c r="AF39" s="139">
        <v>105</v>
      </c>
      <c r="AG39" s="139">
        <v>105</v>
      </c>
      <c r="AH39" s="127"/>
      <c r="AI39" s="127"/>
      <c r="AJ39" s="127"/>
      <c r="AK39" s="127"/>
      <c r="AL39" s="127"/>
      <c r="AM39" s="127"/>
      <c r="AN39" s="127"/>
      <c r="AO39" s="127"/>
      <c r="AP39" s="127"/>
      <c r="AQ39" s="127"/>
      <c r="AR39" s="127"/>
      <c r="AS39" s="127"/>
      <c r="AT39" s="127"/>
      <c r="AU39" s="127"/>
      <c r="AV39" s="127"/>
      <c r="AW39" s="160"/>
    </row>
    <row r="40" ht="15" spans="1:49">
      <c r="A40" s="74" t="s">
        <v>60</v>
      </c>
      <c r="B40" s="48">
        <v>31</v>
      </c>
      <c r="C40" s="72" t="s">
        <v>26</v>
      </c>
      <c r="D40" s="73">
        <v>3021</v>
      </c>
      <c r="E40" s="50">
        <f>'1季度'!D40</f>
        <v>3301</v>
      </c>
      <c r="F40" s="51">
        <f t="shared" si="0"/>
        <v>3021</v>
      </c>
      <c r="G40" s="52">
        <f>SUMPRODUCT((Sheet!$AY$111:$AY$173=$A$4)*(Sheet!$AZ$111:$AZ$173=$B$2)*Sheet!$CI$111:$CI$173)</f>
        <v>2991</v>
      </c>
      <c r="H40" s="53">
        <f t="shared" si="2"/>
        <v>30</v>
      </c>
      <c r="I40" s="120">
        <f t="shared" si="1"/>
        <v>1.00300902708124</v>
      </c>
      <c r="J40" s="127">
        <v>229</v>
      </c>
      <c r="K40" s="127">
        <v>43</v>
      </c>
      <c r="L40" s="127">
        <v>174</v>
      </c>
      <c r="M40" s="127">
        <v>101</v>
      </c>
      <c r="N40" s="127">
        <v>79</v>
      </c>
      <c r="O40" s="127">
        <v>151</v>
      </c>
      <c r="P40" s="127">
        <v>119</v>
      </c>
      <c r="Q40" s="127">
        <v>115</v>
      </c>
      <c r="R40" s="139">
        <v>50</v>
      </c>
      <c r="S40" s="139">
        <v>186</v>
      </c>
      <c r="T40" s="139">
        <v>104</v>
      </c>
      <c r="U40" s="139">
        <v>179</v>
      </c>
      <c r="V40" s="139">
        <v>107</v>
      </c>
      <c r="W40" s="139">
        <v>28</v>
      </c>
      <c r="X40" s="139">
        <v>84</v>
      </c>
      <c r="Y40" s="139">
        <v>72</v>
      </c>
      <c r="Z40" s="139">
        <v>224</v>
      </c>
      <c r="AA40" s="139">
        <v>94</v>
      </c>
      <c r="AB40" s="149">
        <v>57</v>
      </c>
      <c r="AC40" s="139">
        <v>110</v>
      </c>
      <c r="AD40" s="127">
        <v>395</v>
      </c>
      <c r="AE40" s="139">
        <v>69</v>
      </c>
      <c r="AF40" s="139">
        <v>123</v>
      </c>
      <c r="AG40" s="139">
        <v>128</v>
      </c>
      <c r="AH40" s="127"/>
      <c r="AI40" s="127"/>
      <c r="AJ40" s="127"/>
      <c r="AK40" s="127"/>
      <c r="AL40" s="127"/>
      <c r="AM40" s="127"/>
      <c r="AN40" s="127"/>
      <c r="AO40" s="127"/>
      <c r="AP40" s="127"/>
      <c r="AQ40" s="127"/>
      <c r="AR40" s="127"/>
      <c r="AS40" s="127"/>
      <c r="AT40" s="127"/>
      <c r="AU40" s="127"/>
      <c r="AV40" s="127"/>
      <c r="AW40" s="160"/>
    </row>
    <row r="41" ht="15" spans="1:49">
      <c r="A41" s="71" t="s">
        <v>61</v>
      </c>
      <c r="B41" s="48">
        <v>32</v>
      </c>
      <c r="C41" s="72" t="s">
        <v>26</v>
      </c>
      <c r="D41" s="73">
        <v>507</v>
      </c>
      <c r="E41" s="50">
        <f>'1季度'!D41</f>
        <v>735</v>
      </c>
      <c r="F41" s="51">
        <f t="shared" si="0"/>
        <v>507</v>
      </c>
      <c r="G41" s="52">
        <f>SUMPRODUCT((Sheet!$AY$111:$AY$173=$A$4)*(Sheet!$AZ$111:$AZ$173=$B$2)*Sheet!$CJ$111:$CJ$173)</f>
        <v>509</v>
      </c>
      <c r="H41" s="53">
        <f t="shared" si="2"/>
        <v>-2</v>
      </c>
      <c r="I41" s="120">
        <f t="shared" si="1"/>
        <v>-0.392927308447937</v>
      </c>
      <c r="J41" s="128">
        <f>J42+J43+J44+J45</f>
        <v>30</v>
      </c>
      <c r="K41" s="128">
        <f t="shared" ref="K41:AV41" si="15">K42+K43+K44+K45</f>
        <v>11</v>
      </c>
      <c r="L41" s="128">
        <f t="shared" si="15"/>
        <v>14</v>
      </c>
      <c r="M41" s="128">
        <f t="shared" si="15"/>
        <v>18</v>
      </c>
      <c r="N41" s="128">
        <f t="shared" si="15"/>
        <v>8</v>
      </c>
      <c r="O41" s="128">
        <f t="shared" si="15"/>
        <v>9</v>
      </c>
      <c r="P41" s="128">
        <f t="shared" si="15"/>
        <v>17</v>
      </c>
      <c r="Q41" s="128">
        <f t="shared" si="15"/>
        <v>15</v>
      </c>
      <c r="R41" s="128">
        <f t="shared" si="15"/>
        <v>16</v>
      </c>
      <c r="S41" s="128">
        <f t="shared" si="15"/>
        <v>17</v>
      </c>
      <c r="T41" s="128">
        <f t="shared" si="15"/>
        <v>23</v>
      </c>
      <c r="U41" s="128">
        <f t="shared" si="15"/>
        <v>46</v>
      </c>
      <c r="V41" s="128">
        <f t="shared" si="15"/>
        <v>15</v>
      </c>
      <c r="W41" s="128">
        <f t="shared" si="15"/>
        <v>10</v>
      </c>
      <c r="X41" s="128">
        <f t="shared" si="15"/>
        <v>32</v>
      </c>
      <c r="Y41" s="128">
        <f t="shared" si="15"/>
        <v>21</v>
      </c>
      <c r="Z41" s="128">
        <f t="shared" si="15"/>
        <v>32</v>
      </c>
      <c r="AA41" s="128">
        <f t="shared" si="15"/>
        <v>21</v>
      </c>
      <c r="AB41" s="150">
        <f t="shared" si="15"/>
        <v>16</v>
      </c>
      <c r="AC41" s="128">
        <f t="shared" si="15"/>
        <v>38</v>
      </c>
      <c r="AD41" s="128">
        <v>25</v>
      </c>
      <c r="AE41" s="128">
        <f t="shared" ref="AE41:AG41" si="16">AE42+AE43+AE44+AE45</f>
        <v>10</v>
      </c>
      <c r="AF41" s="128">
        <f t="shared" si="16"/>
        <v>27</v>
      </c>
      <c r="AG41" s="128">
        <f t="shared" si="16"/>
        <v>36</v>
      </c>
      <c r="AH41" s="128">
        <f t="shared" si="15"/>
        <v>0</v>
      </c>
      <c r="AI41" s="128">
        <f t="shared" si="15"/>
        <v>0</v>
      </c>
      <c r="AJ41" s="128">
        <f t="shared" si="15"/>
        <v>0</v>
      </c>
      <c r="AK41" s="128">
        <f t="shared" si="15"/>
        <v>0</v>
      </c>
      <c r="AL41" s="128">
        <f t="shared" si="15"/>
        <v>0</v>
      </c>
      <c r="AM41" s="128">
        <f t="shared" si="15"/>
        <v>0</v>
      </c>
      <c r="AN41" s="128">
        <f t="shared" si="15"/>
        <v>0</v>
      </c>
      <c r="AO41" s="128">
        <f t="shared" si="15"/>
        <v>0</v>
      </c>
      <c r="AP41" s="128">
        <f t="shared" si="15"/>
        <v>0</v>
      </c>
      <c r="AQ41" s="128">
        <f t="shared" si="15"/>
        <v>0</v>
      </c>
      <c r="AR41" s="128">
        <f t="shared" si="15"/>
        <v>0</v>
      </c>
      <c r="AS41" s="128">
        <f t="shared" si="15"/>
        <v>0</v>
      </c>
      <c r="AT41" s="128">
        <f t="shared" si="15"/>
        <v>0</v>
      </c>
      <c r="AU41" s="128">
        <f t="shared" si="15"/>
        <v>0</v>
      </c>
      <c r="AV41" s="128">
        <f t="shared" si="15"/>
        <v>0</v>
      </c>
      <c r="AW41" s="160"/>
    </row>
    <row r="42" ht="15" spans="1:49">
      <c r="A42" s="74" t="s">
        <v>62</v>
      </c>
      <c r="B42" s="48">
        <v>33</v>
      </c>
      <c r="C42" s="72" t="s">
        <v>26</v>
      </c>
      <c r="D42" s="73">
        <v>2</v>
      </c>
      <c r="E42" s="50">
        <f>'1季度'!D42</f>
        <v>4</v>
      </c>
      <c r="F42" s="51">
        <f t="shared" si="0"/>
        <v>2</v>
      </c>
      <c r="G42" s="52">
        <f>SUMPRODUCT((Sheet!$AY$111:$AY$173=$A$4)*(Sheet!$AZ$111:$AZ$173=$B$2)*Sheet!$CK$111:$CK$173)</f>
        <v>2</v>
      </c>
      <c r="H42" s="53">
        <f t="shared" si="2"/>
        <v>0</v>
      </c>
      <c r="I42" s="120">
        <f t="shared" si="1"/>
        <v>0</v>
      </c>
      <c r="J42" s="127"/>
      <c r="K42" s="127"/>
      <c r="L42" s="127"/>
      <c r="M42" s="127"/>
      <c r="N42" s="127"/>
      <c r="O42" s="127"/>
      <c r="P42" s="127"/>
      <c r="Q42" s="127"/>
      <c r="R42" s="139"/>
      <c r="S42" s="139"/>
      <c r="T42" s="139"/>
      <c r="U42" s="139"/>
      <c r="V42" s="139"/>
      <c r="W42" s="139"/>
      <c r="X42" s="139"/>
      <c r="Y42" s="139">
        <v>1</v>
      </c>
      <c r="Z42" s="139"/>
      <c r="AA42" s="139"/>
      <c r="AB42" s="149"/>
      <c r="AC42" s="139"/>
      <c r="AD42" s="127"/>
      <c r="AE42" s="139">
        <v>1</v>
      </c>
      <c r="AF42" s="139"/>
      <c r="AG42" s="139"/>
      <c r="AH42" s="127"/>
      <c r="AI42" s="127"/>
      <c r="AJ42" s="127"/>
      <c r="AK42" s="127"/>
      <c r="AL42" s="127"/>
      <c r="AM42" s="127"/>
      <c r="AN42" s="127"/>
      <c r="AO42" s="127"/>
      <c r="AP42" s="127"/>
      <c r="AQ42" s="127"/>
      <c r="AR42" s="127"/>
      <c r="AS42" s="127"/>
      <c r="AT42" s="127"/>
      <c r="AU42" s="127"/>
      <c r="AV42" s="127"/>
      <c r="AW42" s="160"/>
    </row>
    <row r="43" ht="15" spans="1:49">
      <c r="A43" s="74" t="s">
        <v>63</v>
      </c>
      <c r="B43" s="48">
        <v>34</v>
      </c>
      <c r="C43" s="72" t="s">
        <v>26</v>
      </c>
      <c r="D43" s="73">
        <v>15</v>
      </c>
      <c r="E43" s="50">
        <f>'1季度'!D43</f>
        <v>3</v>
      </c>
      <c r="F43" s="51">
        <f t="shared" si="0"/>
        <v>15</v>
      </c>
      <c r="G43" s="52">
        <f>SUMPRODUCT((Sheet!$AY$111:$AY$173=$A$4)*(Sheet!$AZ$111:$AZ$173=$B$2)*Sheet!$CL$111:$CL$173)</f>
        <v>15</v>
      </c>
      <c r="H43" s="53">
        <f t="shared" si="2"/>
        <v>0</v>
      </c>
      <c r="I43" s="120">
        <f t="shared" si="1"/>
        <v>0</v>
      </c>
      <c r="J43" s="127">
        <v>2</v>
      </c>
      <c r="K43" s="127">
        <v>3</v>
      </c>
      <c r="L43" s="127">
        <v>1</v>
      </c>
      <c r="M43" s="127"/>
      <c r="N43" s="127"/>
      <c r="O43" s="127"/>
      <c r="P43" s="127">
        <v>3</v>
      </c>
      <c r="Q43" s="127">
        <v>2</v>
      </c>
      <c r="R43" s="139"/>
      <c r="S43" s="139"/>
      <c r="T43" s="139"/>
      <c r="U43" s="139"/>
      <c r="V43" s="139">
        <v>4</v>
      </c>
      <c r="W43" s="139"/>
      <c r="X43" s="139"/>
      <c r="Y43" s="139"/>
      <c r="Z43" s="139"/>
      <c r="AA43" s="139"/>
      <c r="AB43" s="149"/>
      <c r="AC43" s="139"/>
      <c r="AD43" s="127"/>
      <c r="AE43" s="139"/>
      <c r="AF43" s="139"/>
      <c r="AG43" s="139"/>
      <c r="AH43" s="127"/>
      <c r="AI43" s="127"/>
      <c r="AJ43" s="127"/>
      <c r="AK43" s="127"/>
      <c r="AL43" s="127"/>
      <c r="AM43" s="127"/>
      <c r="AN43" s="127"/>
      <c r="AO43" s="127"/>
      <c r="AP43" s="127"/>
      <c r="AQ43" s="127"/>
      <c r="AR43" s="127"/>
      <c r="AS43" s="127"/>
      <c r="AT43" s="127"/>
      <c r="AU43" s="127"/>
      <c r="AV43" s="127"/>
      <c r="AW43" s="160"/>
    </row>
    <row r="44" ht="15" spans="1:49">
      <c r="A44" s="74" t="s">
        <v>64</v>
      </c>
      <c r="B44" s="48">
        <v>35</v>
      </c>
      <c r="C44" s="72" t="s">
        <v>26</v>
      </c>
      <c r="D44" s="73">
        <v>75</v>
      </c>
      <c r="E44" s="50">
        <f>'1季度'!D44</f>
        <v>5</v>
      </c>
      <c r="F44" s="51">
        <f t="shared" si="0"/>
        <v>75</v>
      </c>
      <c r="G44" s="52">
        <f>SUMPRODUCT((Sheet!$AY$111:$AY$173=$A$4)*(Sheet!$AZ$111:$AZ$173=$B$2)*Sheet!$CM$111:$CM$173)</f>
        <v>75</v>
      </c>
      <c r="H44" s="53">
        <f t="shared" si="2"/>
        <v>0</v>
      </c>
      <c r="I44" s="120">
        <f t="shared" si="1"/>
        <v>0</v>
      </c>
      <c r="J44" s="127">
        <v>1</v>
      </c>
      <c r="K44" s="127">
        <v>0</v>
      </c>
      <c r="L44" s="127">
        <v>0</v>
      </c>
      <c r="M44" s="127">
        <v>1</v>
      </c>
      <c r="N44" s="127"/>
      <c r="O44" s="127">
        <v>1</v>
      </c>
      <c r="P44" s="127"/>
      <c r="Q44" s="127">
        <v>1</v>
      </c>
      <c r="R44" s="139"/>
      <c r="S44" s="139">
        <v>1</v>
      </c>
      <c r="T44" s="139"/>
      <c r="U44" s="139"/>
      <c r="V44" s="139"/>
      <c r="W44" s="139">
        <v>1</v>
      </c>
      <c r="X44" s="139">
        <v>12</v>
      </c>
      <c r="Y44" s="139"/>
      <c r="Z44" s="139">
        <v>14</v>
      </c>
      <c r="AA44" s="139">
        <v>3</v>
      </c>
      <c r="AB44" s="149"/>
      <c r="AC44" s="139">
        <v>18</v>
      </c>
      <c r="AD44" s="127">
        <v>5</v>
      </c>
      <c r="AE44" s="139">
        <v>6</v>
      </c>
      <c r="AF44" s="139">
        <v>6</v>
      </c>
      <c r="AG44" s="139">
        <v>5</v>
      </c>
      <c r="AH44" s="127"/>
      <c r="AI44" s="127"/>
      <c r="AJ44" s="127"/>
      <c r="AK44" s="127"/>
      <c r="AL44" s="127"/>
      <c r="AM44" s="127"/>
      <c r="AN44" s="127"/>
      <c r="AO44" s="127"/>
      <c r="AP44" s="127"/>
      <c r="AQ44" s="127"/>
      <c r="AR44" s="127"/>
      <c r="AS44" s="127"/>
      <c r="AT44" s="127"/>
      <c r="AU44" s="127"/>
      <c r="AV44" s="127"/>
      <c r="AW44" s="160"/>
    </row>
    <row r="45" ht="15" spans="1:49">
      <c r="A45" s="74" t="s">
        <v>65</v>
      </c>
      <c r="B45" s="48">
        <v>36</v>
      </c>
      <c r="C45" s="72" t="s">
        <v>26</v>
      </c>
      <c r="D45" s="73">
        <v>415</v>
      </c>
      <c r="E45" s="50">
        <f>'1季度'!D45</f>
        <v>723</v>
      </c>
      <c r="F45" s="51">
        <f t="shared" si="0"/>
        <v>415</v>
      </c>
      <c r="G45" s="52">
        <f>SUMPRODUCT((Sheet!$AY$111:$AY$173=$A$4)*(Sheet!$AZ$111:$AZ$173=$B$2)*Sheet!$CN$111:$CN$173)</f>
        <v>417</v>
      </c>
      <c r="H45" s="53">
        <f t="shared" si="2"/>
        <v>-2</v>
      </c>
      <c r="I45" s="120">
        <f t="shared" si="1"/>
        <v>-0.479616306954436</v>
      </c>
      <c r="J45" s="127">
        <v>27</v>
      </c>
      <c r="K45" s="127">
        <v>8</v>
      </c>
      <c r="L45" s="127">
        <v>13</v>
      </c>
      <c r="M45" s="127">
        <v>17</v>
      </c>
      <c r="N45" s="127">
        <v>8</v>
      </c>
      <c r="O45" s="127">
        <v>8</v>
      </c>
      <c r="P45" s="127">
        <v>14</v>
      </c>
      <c r="Q45" s="127">
        <v>12</v>
      </c>
      <c r="R45" s="139">
        <v>16</v>
      </c>
      <c r="S45" s="139">
        <v>16</v>
      </c>
      <c r="T45" s="139">
        <v>23</v>
      </c>
      <c r="U45" s="139">
        <v>46</v>
      </c>
      <c r="V45" s="139">
        <v>11</v>
      </c>
      <c r="W45" s="139">
        <v>9</v>
      </c>
      <c r="X45" s="139">
        <v>20</v>
      </c>
      <c r="Y45" s="139">
        <v>20</v>
      </c>
      <c r="Z45" s="139">
        <v>18</v>
      </c>
      <c r="AA45" s="139">
        <v>18</v>
      </c>
      <c r="AB45" s="149">
        <v>16</v>
      </c>
      <c r="AC45" s="139">
        <v>20</v>
      </c>
      <c r="AD45" s="127">
        <v>20</v>
      </c>
      <c r="AE45" s="139">
        <v>3</v>
      </c>
      <c r="AF45" s="139">
        <v>21</v>
      </c>
      <c r="AG45" s="139">
        <v>31</v>
      </c>
      <c r="AH45" s="127"/>
      <c r="AI45" s="127"/>
      <c r="AJ45" s="127"/>
      <c r="AK45" s="127"/>
      <c r="AL45" s="127"/>
      <c r="AM45" s="127"/>
      <c r="AN45" s="127"/>
      <c r="AO45" s="127"/>
      <c r="AP45" s="127"/>
      <c r="AQ45" s="127"/>
      <c r="AR45" s="127"/>
      <c r="AS45" s="127"/>
      <c r="AT45" s="127"/>
      <c r="AU45" s="127"/>
      <c r="AV45" s="127"/>
      <c r="AW45" s="160"/>
    </row>
    <row r="46" ht="15" spans="1:49">
      <c r="A46" s="74" t="s">
        <v>66</v>
      </c>
      <c r="B46" s="48" t="s">
        <v>67</v>
      </c>
      <c r="C46" s="72" t="s">
        <v>26</v>
      </c>
      <c r="D46" s="73">
        <v>365</v>
      </c>
      <c r="E46" s="50">
        <f>'1季度'!D46</f>
        <v>716</v>
      </c>
      <c r="F46" s="51">
        <f t="shared" si="0"/>
        <v>365</v>
      </c>
      <c r="G46" s="52">
        <f>SUMPRODUCT((Sheet!$AY$111:$AY$173=$A$4)*(Sheet!$AZ$111:$AZ$173=$B$2)*Sheet!$CO$111:$CO$173)</f>
        <v>365</v>
      </c>
      <c r="H46" s="53">
        <f t="shared" si="2"/>
        <v>0</v>
      </c>
      <c r="I46" s="120">
        <f t="shared" si="1"/>
        <v>0</v>
      </c>
      <c r="J46" s="129">
        <f>J47+J48</f>
        <v>22</v>
      </c>
      <c r="K46" s="129">
        <f t="shared" ref="K46:AV46" si="17">K47+K48</f>
        <v>11</v>
      </c>
      <c r="L46" s="129">
        <f t="shared" si="17"/>
        <v>14</v>
      </c>
      <c r="M46" s="129">
        <f t="shared" si="17"/>
        <v>15</v>
      </c>
      <c r="N46" s="129">
        <f t="shared" si="17"/>
        <v>8</v>
      </c>
      <c r="O46" s="129">
        <f t="shared" si="17"/>
        <v>9</v>
      </c>
      <c r="P46" s="129">
        <f t="shared" si="17"/>
        <v>14</v>
      </c>
      <c r="Q46" s="129">
        <f t="shared" si="17"/>
        <v>15</v>
      </c>
      <c r="R46" s="129">
        <f t="shared" si="17"/>
        <v>16</v>
      </c>
      <c r="S46" s="129">
        <f t="shared" si="17"/>
        <v>17</v>
      </c>
      <c r="T46" s="129">
        <f t="shared" si="17"/>
        <v>23</v>
      </c>
      <c r="U46" s="129">
        <f t="shared" si="17"/>
        <v>17</v>
      </c>
      <c r="V46" s="129">
        <f t="shared" si="17"/>
        <v>11</v>
      </c>
      <c r="W46" s="129">
        <f t="shared" si="17"/>
        <v>8</v>
      </c>
      <c r="X46" s="129">
        <f t="shared" si="17"/>
        <v>11</v>
      </c>
      <c r="Y46" s="129">
        <f t="shared" si="17"/>
        <v>11</v>
      </c>
      <c r="Z46" s="129">
        <f t="shared" si="17"/>
        <v>27</v>
      </c>
      <c r="AA46" s="129">
        <f t="shared" si="17"/>
        <v>16</v>
      </c>
      <c r="AB46" s="151">
        <f t="shared" si="17"/>
        <v>14</v>
      </c>
      <c r="AC46" s="129">
        <f t="shared" si="17"/>
        <v>19</v>
      </c>
      <c r="AD46" s="129">
        <v>23</v>
      </c>
      <c r="AE46" s="129">
        <f t="shared" ref="AE46:AG46" si="18">AE47+AE48</f>
        <v>10</v>
      </c>
      <c r="AF46" s="129">
        <f t="shared" si="18"/>
        <v>15</v>
      </c>
      <c r="AG46" s="129">
        <f t="shared" si="18"/>
        <v>19</v>
      </c>
      <c r="AH46" s="129">
        <f t="shared" si="17"/>
        <v>0</v>
      </c>
      <c r="AI46" s="129">
        <f t="shared" si="17"/>
        <v>0</v>
      </c>
      <c r="AJ46" s="129">
        <f t="shared" si="17"/>
        <v>0</v>
      </c>
      <c r="AK46" s="129">
        <f t="shared" si="17"/>
        <v>0</v>
      </c>
      <c r="AL46" s="129">
        <f t="shared" si="17"/>
        <v>0</v>
      </c>
      <c r="AM46" s="129">
        <f t="shared" si="17"/>
        <v>0</v>
      </c>
      <c r="AN46" s="129">
        <f t="shared" si="17"/>
        <v>0</v>
      </c>
      <c r="AO46" s="129">
        <f t="shared" si="17"/>
        <v>0</v>
      </c>
      <c r="AP46" s="129">
        <f t="shared" si="17"/>
        <v>0</v>
      </c>
      <c r="AQ46" s="129">
        <f t="shared" si="17"/>
        <v>0</v>
      </c>
      <c r="AR46" s="129">
        <f t="shared" si="17"/>
        <v>0</v>
      </c>
      <c r="AS46" s="129">
        <f t="shared" si="17"/>
        <v>0</v>
      </c>
      <c r="AT46" s="129">
        <f t="shared" si="17"/>
        <v>0</v>
      </c>
      <c r="AU46" s="129">
        <f t="shared" si="17"/>
        <v>0</v>
      </c>
      <c r="AV46" s="129">
        <f t="shared" si="17"/>
        <v>0</v>
      </c>
      <c r="AW46" s="160"/>
    </row>
    <row r="47" ht="15" spans="1:49">
      <c r="A47" s="74" t="s">
        <v>68</v>
      </c>
      <c r="B47" s="48">
        <v>37</v>
      </c>
      <c r="C47" s="72" t="s">
        <v>26</v>
      </c>
      <c r="D47" s="73">
        <v>148</v>
      </c>
      <c r="E47" s="50">
        <f>'1季度'!D47</f>
        <v>118</v>
      </c>
      <c r="F47" s="51">
        <f t="shared" si="0"/>
        <v>148</v>
      </c>
      <c r="G47" s="52">
        <f>SUMPRODUCT((Sheet!$AY$111:$AY$173=$A$4)*(Sheet!$AZ$111:$AZ$173=$B$2)*Sheet!$CP$111:$CP$173)</f>
        <v>148</v>
      </c>
      <c r="H47" s="53">
        <f t="shared" si="2"/>
        <v>0</v>
      </c>
      <c r="I47" s="120">
        <f t="shared" si="1"/>
        <v>0</v>
      </c>
      <c r="J47" s="127">
        <v>9</v>
      </c>
      <c r="K47" s="127">
        <v>6</v>
      </c>
      <c r="L47" s="127">
        <v>5</v>
      </c>
      <c r="M47" s="127">
        <v>5</v>
      </c>
      <c r="N47" s="127">
        <v>3</v>
      </c>
      <c r="O47" s="127">
        <v>3</v>
      </c>
      <c r="P47" s="127">
        <v>5</v>
      </c>
      <c r="Q47" s="127">
        <v>3</v>
      </c>
      <c r="R47" s="139">
        <v>8</v>
      </c>
      <c r="S47" s="139">
        <v>8</v>
      </c>
      <c r="T47" s="139">
        <v>12</v>
      </c>
      <c r="U47" s="139">
        <v>3</v>
      </c>
      <c r="V47" s="139">
        <v>5</v>
      </c>
      <c r="W47" s="139">
        <v>2</v>
      </c>
      <c r="X47" s="139">
        <v>5</v>
      </c>
      <c r="Y47" s="139">
        <v>6</v>
      </c>
      <c r="Z47" s="139">
        <v>7</v>
      </c>
      <c r="AA47" s="139">
        <v>7</v>
      </c>
      <c r="AB47" s="149">
        <v>6</v>
      </c>
      <c r="AC47" s="139">
        <v>8</v>
      </c>
      <c r="AD47" s="127">
        <v>12</v>
      </c>
      <c r="AE47" s="139">
        <v>6</v>
      </c>
      <c r="AF47" s="139">
        <v>5</v>
      </c>
      <c r="AG47" s="139">
        <v>9</v>
      </c>
      <c r="AH47" s="127"/>
      <c r="AI47" s="127"/>
      <c r="AJ47" s="127"/>
      <c r="AK47" s="127"/>
      <c r="AL47" s="127"/>
      <c r="AM47" s="127"/>
      <c r="AN47" s="127"/>
      <c r="AO47" s="127"/>
      <c r="AP47" s="127"/>
      <c r="AQ47" s="127"/>
      <c r="AR47" s="127"/>
      <c r="AS47" s="127"/>
      <c r="AT47" s="127"/>
      <c r="AU47" s="127"/>
      <c r="AV47" s="127"/>
      <c r="AW47" s="160"/>
    </row>
    <row r="48" ht="15.75" spans="1:49">
      <c r="A48" s="75" t="s">
        <v>69</v>
      </c>
      <c r="B48" s="48">
        <v>38</v>
      </c>
      <c r="C48" s="72" t="s">
        <v>26</v>
      </c>
      <c r="D48" s="73">
        <v>217</v>
      </c>
      <c r="E48" s="50">
        <f>'1季度'!D48</f>
        <v>270</v>
      </c>
      <c r="F48" s="51">
        <f t="shared" si="0"/>
        <v>217</v>
      </c>
      <c r="G48" s="52">
        <f>SUMPRODUCT((Sheet!$AY$111:$AY$173=$A$4)*(Sheet!$AZ$111:$AZ$173=$B$2)*Sheet!$CQ$111:$CQ$173)</f>
        <v>217</v>
      </c>
      <c r="H48" s="53">
        <f t="shared" si="2"/>
        <v>0</v>
      </c>
      <c r="I48" s="120">
        <f t="shared" si="1"/>
        <v>0</v>
      </c>
      <c r="J48" s="130">
        <v>13</v>
      </c>
      <c r="K48" s="130">
        <v>5</v>
      </c>
      <c r="L48" s="130">
        <v>9</v>
      </c>
      <c r="M48" s="130">
        <v>10</v>
      </c>
      <c r="N48" s="130">
        <v>5</v>
      </c>
      <c r="O48" s="130">
        <v>6</v>
      </c>
      <c r="P48" s="130">
        <v>9</v>
      </c>
      <c r="Q48" s="130">
        <v>12</v>
      </c>
      <c r="R48" s="140">
        <v>8</v>
      </c>
      <c r="S48" s="140">
        <v>9</v>
      </c>
      <c r="T48" s="140">
        <v>11</v>
      </c>
      <c r="U48" s="140">
        <v>14</v>
      </c>
      <c r="V48" s="140">
        <v>6</v>
      </c>
      <c r="W48" s="140">
        <v>6</v>
      </c>
      <c r="X48" s="140">
        <v>6</v>
      </c>
      <c r="Y48" s="140">
        <v>5</v>
      </c>
      <c r="Z48" s="140">
        <v>20</v>
      </c>
      <c r="AA48" s="140">
        <v>9</v>
      </c>
      <c r="AB48" s="152">
        <v>8</v>
      </c>
      <c r="AC48" s="140">
        <v>11</v>
      </c>
      <c r="AD48" s="130">
        <v>11</v>
      </c>
      <c r="AE48" s="140">
        <v>4</v>
      </c>
      <c r="AF48" s="140">
        <v>10</v>
      </c>
      <c r="AG48" s="140">
        <v>10</v>
      </c>
      <c r="AH48" s="130"/>
      <c r="AI48" s="130"/>
      <c r="AJ48" s="130"/>
      <c r="AK48" s="130"/>
      <c r="AL48" s="130"/>
      <c r="AM48" s="130"/>
      <c r="AN48" s="130"/>
      <c r="AO48" s="130"/>
      <c r="AP48" s="130"/>
      <c r="AQ48" s="130"/>
      <c r="AR48" s="130"/>
      <c r="AS48" s="130"/>
      <c r="AT48" s="130"/>
      <c r="AU48" s="130"/>
      <c r="AV48" s="130"/>
      <c r="AW48" s="160"/>
    </row>
    <row r="49" ht="24" customHeight="1" spans="1:48">
      <c r="A49" s="76" t="s">
        <v>70</v>
      </c>
      <c r="B49" s="77" t="s">
        <v>71</v>
      </c>
      <c r="C49" s="77"/>
      <c r="D49" s="77"/>
      <c r="E49" s="77"/>
      <c r="F49" s="77"/>
      <c r="G49" s="78" t="s">
        <v>72</v>
      </c>
      <c r="H49" s="78"/>
      <c r="I49" s="78"/>
      <c r="J49" s="131"/>
      <c r="K49" s="131"/>
      <c r="L49" s="131"/>
      <c r="M49" s="131"/>
      <c r="N49" s="131"/>
      <c r="O49" s="131"/>
      <c r="P49" s="131"/>
      <c r="Q49" s="131"/>
      <c r="R49" s="131"/>
      <c r="S49" s="131"/>
      <c r="T49" s="131"/>
      <c r="U49" s="131"/>
      <c r="V49" s="131"/>
      <c r="W49" s="131"/>
      <c r="X49" s="131"/>
      <c r="Y49" s="131"/>
      <c r="Z49" s="131"/>
      <c r="AA49" s="131"/>
      <c r="AB49" s="131">
        <f t="shared" ref="AB49:AG49" si="19">AB41-AB46</f>
        <v>2</v>
      </c>
      <c r="AC49" s="131">
        <f t="shared" si="19"/>
        <v>19</v>
      </c>
      <c r="AD49" s="131">
        <f t="shared" si="19"/>
        <v>2</v>
      </c>
      <c r="AE49" s="131">
        <f t="shared" si="19"/>
        <v>0</v>
      </c>
      <c r="AF49" s="131">
        <f t="shared" si="19"/>
        <v>12</v>
      </c>
      <c r="AG49" s="131">
        <f t="shared" si="19"/>
        <v>17</v>
      </c>
      <c r="AH49" s="154"/>
      <c r="AI49" s="154"/>
      <c r="AJ49" s="154"/>
      <c r="AK49" s="154"/>
      <c r="AL49" s="154"/>
      <c r="AM49" s="154"/>
      <c r="AN49" s="154"/>
      <c r="AO49" s="154"/>
      <c r="AP49" s="154"/>
      <c r="AQ49" s="154"/>
      <c r="AR49" s="154"/>
      <c r="AS49" s="154"/>
      <c r="AT49" s="154"/>
      <c r="AU49" s="154"/>
      <c r="AV49" s="154"/>
    </row>
    <row r="50" ht="44" customHeight="1" spans="1:48">
      <c r="A50" s="79" t="s">
        <v>73</v>
      </c>
      <c r="B50" s="79"/>
      <c r="C50" s="79"/>
      <c r="D50" s="79"/>
      <c r="E50" s="79"/>
      <c r="F50" s="79"/>
      <c r="G50" s="79"/>
      <c r="I50" s="132"/>
      <c r="J50" s="133"/>
      <c r="K50" s="133"/>
      <c r="L50" s="133"/>
      <c r="M50" s="133"/>
      <c r="N50" s="133"/>
      <c r="O50" s="133"/>
      <c r="P50" s="133"/>
      <c r="Q50" s="133"/>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row>
    <row r="51" ht="21" customHeight="1" spans="1:48">
      <c r="A51" s="80" t="s">
        <v>74</v>
      </c>
      <c r="B51" s="80"/>
      <c r="C51" s="80"/>
      <c r="D51" s="80"/>
      <c r="E51" s="80"/>
      <c r="F51" s="80"/>
      <c r="I51" s="134"/>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row>
    <row r="52" ht="19.5" customHeight="1" spans="1:48">
      <c r="A52" s="81" t="s">
        <v>75</v>
      </c>
      <c r="B52" s="82" t="s">
        <v>76</v>
      </c>
      <c r="C52" s="83"/>
      <c r="D52" s="84"/>
      <c r="E52" s="85"/>
      <c r="F52" s="85">
        <f t="shared" ref="F52:AV54" si="20">F6-F7</f>
        <v>4975</v>
      </c>
      <c r="G52" s="85"/>
      <c r="H52" s="86" t="s">
        <v>77</v>
      </c>
      <c r="I52" s="136"/>
      <c r="J52" s="85">
        <f t="shared" si="20"/>
        <v>82</v>
      </c>
      <c r="K52" s="85">
        <f t="shared" si="20"/>
        <v>255</v>
      </c>
      <c r="L52" s="85">
        <f t="shared" si="20"/>
        <v>1097</v>
      </c>
      <c r="M52" s="85">
        <f t="shared" si="20"/>
        <v>255</v>
      </c>
      <c r="N52" s="85">
        <f t="shared" si="20"/>
        <v>381</v>
      </c>
      <c r="O52" s="85">
        <f t="shared" si="20"/>
        <v>71</v>
      </c>
      <c r="P52" s="85">
        <f t="shared" si="20"/>
        <v>179</v>
      </c>
      <c r="Q52" s="85">
        <f t="shared" si="20"/>
        <v>86</v>
      </c>
      <c r="R52" s="85">
        <f t="shared" si="20"/>
        <v>82</v>
      </c>
      <c r="S52" s="85">
        <f t="shared" si="20"/>
        <v>69</v>
      </c>
      <c r="T52" s="85">
        <f t="shared" si="20"/>
        <v>103</v>
      </c>
      <c r="U52" s="85">
        <f t="shared" si="20"/>
        <v>73</v>
      </c>
      <c r="V52" s="85">
        <f t="shared" si="20"/>
        <v>160</v>
      </c>
      <c r="W52" s="85">
        <f t="shared" si="20"/>
        <v>125</v>
      </c>
      <c r="X52" s="85">
        <f t="shared" si="20"/>
        <v>30</v>
      </c>
      <c r="Y52" s="85">
        <f t="shared" si="20"/>
        <v>67</v>
      </c>
      <c r="Z52" s="85">
        <f t="shared" si="20"/>
        <v>132</v>
      </c>
      <c r="AA52" s="85">
        <f t="shared" si="20"/>
        <v>535</v>
      </c>
      <c r="AB52" s="85">
        <f t="shared" si="20"/>
        <v>289</v>
      </c>
      <c r="AC52" s="85">
        <f t="shared" si="20"/>
        <v>152</v>
      </c>
      <c r="AD52" s="85">
        <f t="shared" si="20"/>
        <v>274</v>
      </c>
      <c r="AE52" s="85">
        <f t="shared" si="20"/>
        <v>11</v>
      </c>
      <c r="AF52" s="85">
        <f t="shared" si="20"/>
        <v>152</v>
      </c>
      <c r="AG52" s="85">
        <f t="shared" si="20"/>
        <v>315</v>
      </c>
      <c r="AH52" s="85">
        <f t="shared" si="20"/>
        <v>0</v>
      </c>
      <c r="AI52" s="85">
        <f t="shared" si="20"/>
        <v>0</v>
      </c>
      <c r="AJ52" s="85">
        <f t="shared" si="20"/>
        <v>0</v>
      </c>
      <c r="AK52" s="85">
        <f t="shared" si="20"/>
        <v>0</v>
      </c>
      <c r="AL52" s="85">
        <f t="shared" si="20"/>
        <v>0</v>
      </c>
      <c r="AM52" s="85">
        <f t="shared" si="20"/>
        <v>0</v>
      </c>
      <c r="AN52" s="85">
        <f t="shared" si="20"/>
        <v>0</v>
      </c>
      <c r="AO52" s="85">
        <f t="shared" si="20"/>
        <v>0</v>
      </c>
      <c r="AP52" s="85">
        <f t="shared" si="20"/>
        <v>0</v>
      </c>
      <c r="AQ52" s="85">
        <f t="shared" si="20"/>
        <v>0</v>
      </c>
      <c r="AR52" s="85">
        <f t="shared" si="20"/>
        <v>0</v>
      </c>
      <c r="AS52" s="85">
        <f t="shared" si="20"/>
        <v>0</v>
      </c>
      <c r="AT52" s="85">
        <f t="shared" si="20"/>
        <v>0</v>
      </c>
      <c r="AU52" s="85">
        <f t="shared" si="20"/>
        <v>0</v>
      </c>
      <c r="AV52" s="85">
        <f t="shared" si="20"/>
        <v>0</v>
      </c>
    </row>
    <row r="53" ht="19.5" customHeight="1" spans="1:48">
      <c r="A53" s="81" t="s">
        <v>78</v>
      </c>
      <c r="B53" s="87"/>
      <c r="C53" s="88"/>
      <c r="D53" s="89"/>
      <c r="E53" s="85"/>
      <c r="F53" s="85">
        <f t="shared" si="20"/>
        <v>12344</v>
      </c>
      <c r="G53" s="85"/>
      <c r="H53" s="90"/>
      <c r="I53" s="137"/>
      <c r="J53" s="85">
        <f t="shared" si="20"/>
        <v>806</v>
      </c>
      <c r="K53" s="85">
        <f t="shared" si="20"/>
        <v>379</v>
      </c>
      <c r="L53" s="85">
        <f t="shared" si="20"/>
        <v>844</v>
      </c>
      <c r="M53" s="85">
        <f t="shared" si="20"/>
        <v>556</v>
      </c>
      <c r="N53" s="85">
        <f t="shared" si="20"/>
        <v>459</v>
      </c>
      <c r="O53" s="85">
        <f t="shared" si="20"/>
        <v>473</v>
      </c>
      <c r="P53" s="85">
        <f t="shared" si="20"/>
        <v>505</v>
      </c>
      <c r="Q53" s="85">
        <f t="shared" si="20"/>
        <v>559</v>
      </c>
      <c r="R53" s="85">
        <f t="shared" si="20"/>
        <v>407</v>
      </c>
      <c r="S53" s="85">
        <f t="shared" si="20"/>
        <v>671</v>
      </c>
      <c r="T53" s="85">
        <f t="shared" si="20"/>
        <v>599</v>
      </c>
      <c r="U53" s="85">
        <f t="shared" si="20"/>
        <v>682</v>
      </c>
      <c r="V53" s="85">
        <f t="shared" si="20"/>
        <v>421</v>
      </c>
      <c r="W53" s="85">
        <f t="shared" si="20"/>
        <v>351</v>
      </c>
      <c r="X53" s="85">
        <f t="shared" si="20"/>
        <v>292</v>
      </c>
      <c r="Y53" s="85">
        <f t="shared" si="20"/>
        <v>231</v>
      </c>
      <c r="Z53" s="85">
        <f t="shared" si="20"/>
        <v>561</v>
      </c>
      <c r="AA53" s="85">
        <f t="shared" si="20"/>
        <v>522</v>
      </c>
      <c r="AB53" s="85">
        <f t="shared" si="20"/>
        <v>430</v>
      </c>
      <c r="AC53" s="85">
        <f t="shared" si="20"/>
        <v>548</v>
      </c>
      <c r="AD53" s="85">
        <f t="shared" si="20"/>
        <v>963</v>
      </c>
      <c r="AE53" s="85">
        <f t="shared" si="20"/>
        <v>483</v>
      </c>
      <c r="AF53" s="85">
        <f t="shared" si="20"/>
        <v>264</v>
      </c>
      <c r="AG53" s="85">
        <f t="shared" si="20"/>
        <v>338</v>
      </c>
      <c r="AH53" s="85">
        <f t="shared" si="20"/>
        <v>0</v>
      </c>
      <c r="AI53" s="85">
        <f t="shared" si="20"/>
        <v>0</v>
      </c>
      <c r="AJ53" s="85">
        <f t="shared" si="20"/>
        <v>0</v>
      </c>
      <c r="AK53" s="85">
        <f t="shared" si="20"/>
        <v>0</v>
      </c>
      <c r="AL53" s="85">
        <f t="shared" si="20"/>
        <v>0</v>
      </c>
      <c r="AM53" s="85">
        <f t="shared" si="20"/>
        <v>0</v>
      </c>
      <c r="AN53" s="85">
        <f t="shared" si="20"/>
        <v>0</v>
      </c>
      <c r="AO53" s="85">
        <f t="shared" si="20"/>
        <v>0</v>
      </c>
      <c r="AP53" s="85">
        <f t="shared" si="20"/>
        <v>0</v>
      </c>
      <c r="AQ53" s="85">
        <f t="shared" si="20"/>
        <v>0</v>
      </c>
      <c r="AR53" s="85">
        <f t="shared" si="20"/>
        <v>0</v>
      </c>
      <c r="AS53" s="85">
        <f t="shared" si="20"/>
        <v>0</v>
      </c>
      <c r="AT53" s="85">
        <f t="shared" si="20"/>
        <v>0</v>
      </c>
      <c r="AU53" s="85">
        <f t="shared" si="20"/>
        <v>0</v>
      </c>
      <c r="AV53" s="85">
        <f t="shared" si="20"/>
        <v>0</v>
      </c>
    </row>
    <row r="54" ht="19.5" customHeight="1" spans="1:48">
      <c r="A54" s="81" t="s">
        <v>79</v>
      </c>
      <c r="B54" s="87"/>
      <c r="C54" s="88"/>
      <c r="D54" s="89"/>
      <c r="E54" s="85"/>
      <c r="F54" s="85">
        <f t="shared" si="20"/>
        <v>8624</v>
      </c>
      <c r="G54" s="85"/>
      <c r="H54" s="90"/>
      <c r="I54" s="137"/>
      <c r="J54" s="85">
        <f t="shared" si="20"/>
        <v>547</v>
      </c>
      <c r="K54" s="85">
        <f t="shared" si="20"/>
        <v>251</v>
      </c>
      <c r="L54" s="85">
        <f t="shared" si="20"/>
        <v>16</v>
      </c>
      <c r="M54" s="85">
        <f t="shared" si="20"/>
        <v>564</v>
      </c>
      <c r="N54" s="85">
        <f t="shared" si="20"/>
        <v>375</v>
      </c>
      <c r="O54" s="85">
        <f t="shared" si="20"/>
        <v>332</v>
      </c>
      <c r="P54" s="85">
        <f t="shared" si="20"/>
        <v>222</v>
      </c>
      <c r="Q54" s="85">
        <f t="shared" si="20"/>
        <v>407</v>
      </c>
      <c r="R54" s="85">
        <f t="shared" si="20"/>
        <v>234</v>
      </c>
      <c r="S54" s="85">
        <f t="shared" si="20"/>
        <v>580</v>
      </c>
      <c r="T54" s="85">
        <f t="shared" si="20"/>
        <v>431</v>
      </c>
      <c r="U54" s="85">
        <f t="shared" si="20"/>
        <v>519</v>
      </c>
      <c r="V54" s="85">
        <f t="shared" si="20"/>
        <v>248</v>
      </c>
      <c r="W54" s="85">
        <f t="shared" si="20"/>
        <v>297</v>
      </c>
      <c r="X54" s="85">
        <f t="shared" si="20"/>
        <v>163</v>
      </c>
      <c r="Y54" s="85">
        <f t="shared" si="20"/>
        <v>131</v>
      </c>
      <c r="Z54" s="85">
        <f t="shared" si="20"/>
        <v>511</v>
      </c>
      <c r="AA54" s="85">
        <f t="shared" si="20"/>
        <v>396</v>
      </c>
      <c r="AB54" s="85">
        <f t="shared" si="20"/>
        <v>388</v>
      </c>
      <c r="AC54" s="85">
        <f t="shared" si="20"/>
        <v>546</v>
      </c>
      <c r="AD54" s="85">
        <f t="shared" si="20"/>
        <v>736</v>
      </c>
      <c r="AE54" s="85">
        <f t="shared" si="20"/>
        <v>288</v>
      </c>
      <c r="AF54" s="85">
        <f t="shared" si="20"/>
        <v>162</v>
      </c>
      <c r="AG54" s="85">
        <f t="shared" si="20"/>
        <v>280</v>
      </c>
      <c r="AH54" s="85">
        <f t="shared" si="20"/>
        <v>0</v>
      </c>
      <c r="AI54" s="85">
        <f t="shared" si="20"/>
        <v>0</v>
      </c>
      <c r="AJ54" s="85">
        <f t="shared" si="20"/>
        <v>0</v>
      </c>
      <c r="AK54" s="85">
        <f t="shared" si="20"/>
        <v>0</v>
      </c>
      <c r="AL54" s="85">
        <f t="shared" si="20"/>
        <v>0</v>
      </c>
      <c r="AM54" s="85">
        <f t="shared" si="20"/>
        <v>0</v>
      </c>
      <c r="AN54" s="85">
        <f t="shared" si="20"/>
        <v>0</v>
      </c>
      <c r="AO54" s="85">
        <f t="shared" si="20"/>
        <v>0</v>
      </c>
      <c r="AP54" s="85">
        <f t="shared" si="20"/>
        <v>0</v>
      </c>
      <c r="AQ54" s="85">
        <f t="shared" si="20"/>
        <v>0</v>
      </c>
      <c r="AR54" s="85">
        <f t="shared" si="20"/>
        <v>0</v>
      </c>
      <c r="AS54" s="85">
        <f t="shared" si="20"/>
        <v>0</v>
      </c>
      <c r="AT54" s="85">
        <f t="shared" si="20"/>
        <v>0</v>
      </c>
      <c r="AU54" s="85">
        <f t="shared" si="20"/>
        <v>0</v>
      </c>
      <c r="AV54" s="85">
        <f t="shared" si="20"/>
        <v>0</v>
      </c>
    </row>
    <row r="55" ht="19.5" customHeight="1" spans="1:48">
      <c r="A55" s="81" t="s">
        <v>80</v>
      </c>
      <c r="B55" s="87"/>
      <c r="C55" s="88"/>
      <c r="D55" s="89"/>
      <c r="E55" s="85"/>
      <c r="F55" s="85">
        <f t="shared" ref="F55:AV55" si="21">F7-F10</f>
        <v>12663</v>
      </c>
      <c r="G55" s="85"/>
      <c r="H55" s="90"/>
      <c r="I55" s="137"/>
      <c r="J55" s="85">
        <f t="shared" si="21"/>
        <v>752</v>
      </c>
      <c r="K55" s="85">
        <f t="shared" si="21"/>
        <v>460</v>
      </c>
      <c r="L55" s="85">
        <f t="shared" si="21"/>
        <v>1024</v>
      </c>
      <c r="M55" s="85">
        <f t="shared" si="21"/>
        <v>677</v>
      </c>
      <c r="N55" s="85">
        <f t="shared" si="21"/>
        <v>488</v>
      </c>
      <c r="O55" s="85">
        <f t="shared" si="21"/>
        <v>435</v>
      </c>
      <c r="P55" s="85">
        <f t="shared" si="21"/>
        <v>334</v>
      </c>
      <c r="Q55" s="85">
        <f t="shared" si="21"/>
        <v>570</v>
      </c>
      <c r="R55" s="85">
        <f t="shared" si="21"/>
        <v>380</v>
      </c>
      <c r="S55" s="85">
        <f t="shared" si="21"/>
        <v>725</v>
      </c>
      <c r="T55" s="85">
        <f t="shared" si="21"/>
        <v>597</v>
      </c>
      <c r="U55" s="85">
        <f t="shared" si="21"/>
        <v>675</v>
      </c>
      <c r="V55" s="85">
        <f t="shared" si="21"/>
        <v>371</v>
      </c>
      <c r="W55" s="85">
        <f t="shared" si="21"/>
        <v>396</v>
      </c>
      <c r="X55" s="85">
        <f t="shared" si="21"/>
        <v>313</v>
      </c>
      <c r="Y55" s="85">
        <f t="shared" si="21"/>
        <v>266</v>
      </c>
      <c r="Z55" s="85">
        <f t="shared" si="21"/>
        <v>630</v>
      </c>
      <c r="AA55" s="85">
        <f t="shared" si="21"/>
        <v>519</v>
      </c>
      <c r="AB55" s="85">
        <f t="shared" si="21"/>
        <v>518</v>
      </c>
      <c r="AC55" s="85">
        <f t="shared" si="21"/>
        <v>671</v>
      </c>
      <c r="AD55" s="85">
        <f t="shared" si="21"/>
        <v>923</v>
      </c>
      <c r="AE55" s="85">
        <f t="shared" si="21"/>
        <v>376</v>
      </c>
      <c r="AF55" s="85">
        <f t="shared" si="21"/>
        <v>218</v>
      </c>
      <c r="AG55" s="85">
        <f t="shared" si="21"/>
        <v>345</v>
      </c>
      <c r="AH55" s="85">
        <f t="shared" si="21"/>
        <v>0</v>
      </c>
      <c r="AI55" s="85">
        <f t="shared" si="21"/>
        <v>0</v>
      </c>
      <c r="AJ55" s="85">
        <f t="shared" si="21"/>
        <v>0</v>
      </c>
      <c r="AK55" s="85">
        <f t="shared" si="21"/>
        <v>0</v>
      </c>
      <c r="AL55" s="85">
        <f t="shared" si="21"/>
        <v>0</v>
      </c>
      <c r="AM55" s="85">
        <f t="shared" si="21"/>
        <v>0</v>
      </c>
      <c r="AN55" s="85">
        <f t="shared" si="21"/>
        <v>0</v>
      </c>
      <c r="AO55" s="85">
        <f t="shared" si="21"/>
        <v>0</v>
      </c>
      <c r="AP55" s="85">
        <f t="shared" si="21"/>
        <v>0</v>
      </c>
      <c r="AQ55" s="85">
        <f t="shared" si="21"/>
        <v>0</v>
      </c>
      <c r="AR55" s="85">
        <f t="shared" si="21"/>
        <v>0</v>
      </c>
      <c r="AS55" s="85">
        <f t="shared" si="21"/>
        <v>0</v>
      </c>
      <c r="AT55" s="85">
        <f t="shared" si="21"/>
        <v>0</v>
      </c>
      <c r="AU55" s="85">
        <f t="shared" si="21"/>
        <v>0</v>
      </c>
      <c r="AV55" s="85">
        <f t="shared" si="21"/>
        <v>0</v>
      </c>
    </row>
    <row r="56" ht="14.35" customHeight="1" spans="1:48">
      <c r="A56" s="81" t="s">
        <v>81</v>
      </c>
      <c r="B56" s="87"/>
      <c r="C56" s="88"/>
      <c r="D56" s="89"/>
      <c r="E56" s="85"/>
      <c r="F56" s="85">
        <f t="shared" ref="F56:AV56" si="22">F13-F14</f>
        <v>868</v>
      </c>
      <c r="G56" s="85"/>
      <c r="H56" s="90"/>
      <c r="I56" s="137"/>
      <c r="J56" s="85">
        <f t="shared" si="22"/>
        <v>70</v>
      </c>
      <c r="K56" s="85">
        <f t="shared" si="22"/>
        <v>19</v>
      </c>
      <c r="L56" s="85">
        <f t="shared" si="22"/>
        <v>102</v>
      </c>
      <c r="M56" s="85">
        <f t="shared" si="22"/>
        <v>53</v>
      </c>
      <c r="N56" s="85">
        <f t="shared" si="22"/>
        <v>28</v>
      </c>
      <c r="O56" s="85">
        <f t="shared" si="22"/>
        <v>62</v>
      </c>
      <c r="P56" s="85">
        <f t="shared" si="22"/>
        <v>72</v>
      </c>
      <c r="Q56" s="85">
        <f t="shared" si="22"/>
        <v>40</v>
      </c>
      <c r="R56" s="85">
        <f t="shared" si="22"/>
        <v>66</v>
      </c>
      <c r="S56" s="85">
        <f t="shared" si="22"/>
        <v>19</v>
      </c>
      <c r="T56" s="85">
        <f t="shared" si="22"/>
        <v>29</v>
      </c>
      <c r="U56" s="85">
        <f t="shared" si="22"/>
        <v>19</v>
      </c>
      <c r="V56" s="85">
        <f t="shared" si="22"/>
        <v>20</v>
      </c>
      <c r="W56" s="85">
        <f t="shared" si="22"/>
        <v>26</v>
      </c>
      <c r="X56" s="85">
        <f t="shared" si="22"/>
        <v>19</v>
      </c>
      <c r="Y56" s="85">
        <f t="shared" si="22"/>
        <v>23</v>
      </c>
      <c r="Z56" s="85">
        <f t="shared" si="22"/>
        <v>18</v>
      </c>
      <c r="AA56" s="85">
        <f t="shared" si="22"/>
        <v>25</v>
      </c>
      <c r="AB56" s="85">
        <f t="shared" si="22"/>
        <v>22</v>
      </c>
      <c r="AC56" s="85">
        <f t="shared" si="22"/>
        <v>42</v>
      </c>
      <c r="AD56" s="85">
        <f t="shared" si="22"/>
        <v>7</v>
      </c>
      <c r="AE56" s="85">
        <f t="shared" si="22"/>
        <v>23</v>
      </c>
      <c r="AF56" s="85">
        <f t="shared" si="22"/>
        <v>30</v>
      </c>
      <c r="AG56" s="85">
        <f t="shared" si="22"/>
        <v>34</v>
      </c>
      <c r="AH56" s="85">
        <f t="shared" si="22"/>
        <v>0</v>
      </c>
      <c r="AI56" s="85">
        <f t="shared" si="22"/>
        <v>0</v>
      </c>
      <c r="AJ56" s="85">
        <f t="shared" si="22"/>
        <v>0</v>
      </c>
      <c r="AK56" s="85">
        <f t="shared" si="22"/>
        <v>0</v>
      </c>
      <c r="AL56" s="85">
        <f t="shared" si="22"/>
        <v>0</v>
      </c>
      <c r="AM56" s="85">
        <f t="shared" si="22"/>
        <v>0</v>
      </c>
      <c r="AN56" s="85">
        <f t="shared" si="22"/>
        <v>0</v>
      </c>
      <c r="AO56" s="85">
        <f t="shared" si="22"/>
        <v>0</v>
      </c>
      <c r="AP56" s="85">
        <f t="shared" si="22"/>
        <v>0</v>
      </c>
      <c r="AQ56" s="85">
        <f t="shared" si="22"/>
        <v>0</v>
      </c>
      <c r="AR56" s="85">
        <f t="shared" si="22"/>
        <v>0</v>
      </c>
      <c r="AS56" s="85">
        <f t="shared" si="22"/>
        <v>0</v>
      </c>
      <c r="AT56" s="85">
        <f t="shared" si="22"/>
        <v>0</v>
      </c>
      <c r="AU56" s="85">
        <f t="shared" si="22"/>
        <v>0</v>
      </c>
      <c r="AV56" s="85">
        <f t="shared" si="22"/>
        <v>0</v>
      </c>
    </row>
    <row r="57" ht="14.35" customHeight="1" spans="1:48">
      <c r="A57" s="81" t="s">
        <v>82</v>
      </c>
      <c r="B57" s="91"/>
      <c r="C57" s="92"/>
      <c r="D57" s="93"/>
      <c r="E57" s="85"/>
      <c r="F57" s="85">
        <f t="shared" ref="F57:AV57" si="23">F13-F15-F16-F17</f>
        <v>948</v>
      </c>
      <c r="G57" s="85"/>
      <c r="H57" s="90"/>
      <c r="I57" s="137"/>
      <c r="J57" s="85">
        <f t="shared" si="23"/>
        <v>70</v>
      </c>
      <c r="K57" s="85">
        <f t="shared" si="23"/>
        <v>21</v>
      </c>
      <c r="L57" s="85">
        <f t="shared" si="23"/>
        <v>102</v>
      </c>
      <c r="M57" s="85">
        <f t="shared" si="23"/>
        <v>55</v>
      </c>
      <c r="N57" s="85">
        <f t="shared" si="23"/>
        <v>30</v>
      </c>
      <c r="O57" s="85">
        <f t="shared" si="23"/>
        <v>62</v>
      </c>
      <c r="P57" s="85">
        <f t="shared" si="23"/>
        <v>72</v>
      </c>
      <c r="Q57" s="85">
        <f t="shared" si="23"/>
        <v>43</v>
      </c>
      <c r="R57" s="85">
        <f t="shared" si="23"/>
        <v>66</v>
      </c>
      <c r="S57" s="85">
        <f t="shared" si="23"/>
        <v>43</v>
      </c>
      <c r="T57" s="85">
        <f t="shared" si="23"/>
        <v>55</v>
      </c>
      <c r="U57" s="85">
        <f t="shared" si="23"/>
        <v>19</v>
      </c>
      <c r="V57" s="85">
        <f t="shared" si="23"/>
        <v>26</v>
      </c>
      <c r="W57" s="85">
        <f t="shared" si="23"/>
        <v>29</v>
      </c>
      <c r="X57" s="85">
        <f t="shared" si="23"/>
        <v>19</v>
      </c>
      <c r="Y57" s="85">
        <f t="shared" si="23"/>
        <v>23</v>
      </c>
      <c r="Z57" s="85">
        <f t="shared" si="23"/>
        <v>20</v>
      </c>
      <c r="AA57" s="85">
        <f t="shared" si="23"/>
        <v>26</v>
      </c>
      <c r="AB57" s="85">
        <f t="shared" si="23"/>
        <v>23</v>
      </c>
      <c r="AC57" s="85">
        <f t="shared" si="23"/>
        <v>43</v>
      </c>
      <c r="AD57" s="85">
        <f t="shared" si="23"/>
        <v>7</v>
      </c>
      <c r="AE57" s="85">
        <f t="shared" si="23"/>
        <v>28</v>
      </c>
      <c r="AF57" s="85">
        <f t="shared" si="23"/>
        <v>31</v>
      </c>
      <c r="AG57" s="85">
        <f t="shared" si="23"/>
        <v>35</v>
      </c>
      <c r="AH57" s="85">
        <f t="shared" si="23"/>
        <v>0</v>
      </c>
      <c r="AI57" s="85">
        <f t="shared" si="23"/>
        <v>0</v>
      </c>
      <c r="AJ57" s="85">
        <f t="shared" si="23"/>
        <v>0</v>
      </c>
      <c r="AK57" s="85">
        <f t="shared" si="23"/>
        <v>0</v>
      </c>
      <c r="AL57" s="85">
        <f t="shared" si="23"/>
        <v>0</v>
      </c>
      <c r="AM57" s="85">
        <f t="shared" si="23"/>
        <v>0</v>
      </c>
      <c r="AN57" s="85">
        <f t="shared" si="23"/>
        <v>0</v>
      </c>
      <c r="AO57" s="85">
        <f t="shared" si="23"/>
        <v>0</v>
      </c>
      <c r="AP57" s="85">
        <f t="shared" si="23"/>
        <v>0</v>
      </c>
      <c r="AQ57" s="85">
        <f t="shared" si="23"/>
        <v>0</v>
      </c>
      <c r="AR57" s="85">
        <f t="shared" si="23"/>
        <v>0</v>
      </c>
      <c r="AS57" s="85">
        <f t="shared" si="23"/>
        <v>0</v>
      </c>
      <c r="AT57" s="85">
        <f t="shared" si="23"/>
        <v>0</v>
      </c>
      <c r="AU57" s="85">
        <f t="shared" si="23"/>
        <v>0</v>
      </c>
      <c r="AV57" s="85">
        <f t="shared" si="23"/>
        <v>0</v>
      </c>
    </row>
    <row r="58" ht="14.35" customHeight="1" spans="1:51">
      <c r="A58" s="94" t="s">
        <v>83</v>
      </c>
      <c r="B58" s="95" t="s">
        <v>84</v>
      </c>
      <c r="C58" s="96"/>
      <c r="D58" s="97"/>
      <c r="E58" s="98"/>
      <c r="F58" s="98">
        <f t="shared" ref="F58:AV58" si="24">F14-F15-F16-F17</f>
        <v>80</v>
      </c>
      <c r="G58" s="98"/>
      <c r="H58" s="90"/>
      <c r="I58" s="137"/>
      <c r="J58" s="98">
        <f>J14-J15-J16-J17</f>
        <v>0</v>
      </c>
      <c r="K58" s="98">
        <f t="shared" si="24"/>
        <v>2</v>
      </c>
      <c r="L58" s="98">
        <f t="shared" si="24"/>
        <v>0</v>
      </c>
      <c r="M58" s="98">
        <f t="shared" si="24"/>
        <v>2</v>
      </c>
      <c r="N58" s="98">
        <f t="shared" si="24"/>
        <v>2</v>
      </c>
      <c r="O58" s="98">
        <f t="shared" si="24"/>
        <v>0</v>
      </c>
      <c r="P58" s="98">
        <f t="shared" si="24"/>
        <v>0</v>
      </c>
      <c r="Q58" s="98">
        <f t="shared" si="24"/>
        <v>3</v>
      </c>
      <c r="R58" s="98">
        <f t="shared" si="24"/>
        <v>0</v>
      </c>
      <c r="S58" s="98">
        <f t="shared" si="24"/>
        <v>24</v>
      </c>
      <c r="T58" s="98">
        <f t="shared" si="24"/>
        <v>26</v>
      </c>
      <c r="U58" s="98">
        <f t="shared" si="24"/>
        <v>0</v>
      </c>
      <c r="V58" s="98">
        <f t="shared" si="24"/>
        <v>6</v>
      </c>
      <c r="W58" s="98">
        <f t="shared" si="24"/>
        <v>3</v>
      </c>
      <c r="X58" s="98">
        <f t="shared" si="24"/>
        <v>0</v>
      </c>
      <c r="Y58" s="98">
        <f t="shared" si="24"/>
        <v>0</v>
      </c>
      <c r="Z58" s="98">
        <f t="shared" si="24"/>
        <v>2</v>
      </c>
      <c r="AA58" s="98">
        <f t="shared" si="24"/>
        <v>1</v>
      </c>
      <c r="AB58" s="98">
        <f t="shared" si="24"/>
        <v>1</v>
      </c>
      <c r="AC58" s="98">
        <f t="shared" si="24"/>
        <v>1</v>
      </c>
      <c r="AD58" s="98">
        <f t="shared" si="24"/>
        <v>0</v>
      </c>
      <c r="AE58" s="98">
        <f t="shared" si="24"/>
        <v>5</v>
      </c>
      <c r="AF58" s="98">
        <f t="shared" si="24"/>
        <v>1</v>
      </c>
      <c r="AG58" s="98">
        <f t="shared" si="24"/>
        <v>1</v>
      </c>
      <c r="AH58" s="98">
        <f t="shared" si="24"/>
        <v>0</v>
      </c>
      <c r="AI58" s="98">
        <f t="shared" si="24"/>
        <v>0</v>
      </c>
      <c r="AJ58" s="98">
        <f t="shared" si="24"/>
        <v>0</v>
      </c>
      <c r="AK58" s="98">
        <f t="shared" si="24"/>
        <v>0</v>
      </c>
      <c r="AL58" s="98">
        <f t="shared" si="24"/>
        <v>0</v>
      </c>
      <c r="AM58" s="98">
        <f t="shared" si="24"/>
        <v>0</v>
      </c>
      <c r="AN58" s="98">
        <f t="shared" si="24"/>
        <v>0</v>
      </c>
      <c r="AO58" s="98">
        <f t="shared" si="24"/>
        <v>0</v>
      </c>
      <c r="AP58" s="98">
        <f t="shared" si="24"/>
        <v>0</v>
      </c>
      <c r="AQ58" s="98">
        <f t="shared" si="24"/>
        <v>0</v>
      </c>
      <c r="AR58" s="98">
        <f t="shared" si="24"/>
        <v>0</v>
      </c>
      <c r="AS58" s="98">
        <f t="shared" si="24"/>
        <v>0</v>
      </c>
      <c r="AT58" s="98">
        <f t="shared" si="24"/>
        <v>0</v>
      </c>
      <c r="AU58" s="98">
        <f t="shared" si="24"/>
        <v>0</v>
      </c>
      <c r="AV58" s="98">
        <f t="shared" si="24"/>
        <v>0</v>
      </c>
      <c r="AY58" s="163"/>
    </row>
    <row r="59" ht="14.35" customHeight="1" spans="1:51">
      <c r="A59" s="94" t="s">
        <v>85</v>
      </c>
      <c r="B59" s="99"/>
      <c r="C59" s="100"/>
      <c r="D59" s="101"/>
      <c r="E59" s="98"/>
      <c r="F59" s="98">
        <f t="shared" ref="F59:AV59" si="25">F10-F12-F13-F18</f>
        <v>0</v>
      </c>
      <c r="G59" s="98"/>
      <c r="H59" s="90"/>
      <c r="I59" s="137"/>
      <c r="J59" s="98">
        <f t="shared" si="25"/>
        <v>0</v>
      </c>
      <c r="K59" s="98">
        <f t="shared" si="25"/>
        <v>0</v>
      </c>
      <c r="L59" s="98">
        <f t="shared" si="25"/>
        <v>0</v>
      </c>
      <c r="M59" s="98">
        <f t="shared" si="25"/>
        <v>0</v>
      </c>
      <c r="N59" s="98">
        <f t="shared" si="25"/>
        <v>0</v>
      </c>
      <c r="O59" s="98">
        <f t="shared" si="25"/>
        <v>0</v>
      </c>
      <c r="P59" s="98">
        <f t="shared" si="25"/>
        <v>0</v>
      </c>
      <c r="Q59" s="98">
        <f t="shared" si="25"/>
        <v>0</v>
      </c>
      <c r="R59" s="98">
        <f t="shared" si="25"/>
        <v>0</v>
      </c>
      <c r="S59" s="98">
        <f t="shared" si="25"/>
        <v>0</v>
      </c>
      <c r="T59" s="98">
        <f t="shared" si="25"/>
        <v>0</v>
      </c>
      <c r="U59" s="98">
        <f t="shared" si="25"/>
        <v>0</v>
      </c>
      <c r="V59" s="98">
        <f t="shared" si="25"/>
        <v>0</v>
      </c>
      <c r="W59" s="98">
        <f t="shared" si="25"/>
        <v>0</v>
      </c>
      <c r="X59" s="98">
        <f t="shared" si="25"/>
        <v>0</v>
      </c>
      <c r="Y59" s="98">
        <f t="shared" si="25"/>
        <v>0</v>
      </c>
      <c r="Z59" s="98">
        <f t="shared" si="25"/>
        <v>0</v>
      </c>
      <c r="AA59" s="98">
        <f t="shared" si="25"/>
        <v>0</v>
      </c>
      <c r="AB59" s="98">
        <f t="shared" si="25"/>
        <v>0</v>
      </c>
      <c r="AC59" s="98">
        <f t="shared" si="25"/>
        <v>0</v>
      </c>
      <c r="AD59" s="98">
        <f t="shared" si="25"/>
        <v>0</v>
      </c>
      <c r="AE59" s="98">
        <f t="shared" si="25"/>
        <v>0</v>
      </c>
      <c r="AF59" s="98">
        <f t="shared" si="25"/>
        <v>0</v>
      </c>
      <c r="AG59" s="98">
        <f t="shared" si="25"/>
        <v>0</v>
      </c>
      <c r="AH59" s="98">
        <f t="shared" si="25"/>
        <v>0</v>
      </c>
      <c r="AI59" s="98">
        <f t="shared" si="25"/>
        <v>0</v>
      </c>
      <c r="AJ59" s="98">
        <f t="shared" si="25"/>
        <v>0</v>
      </c>
      <c r="AK59" s="98">
        <f t="shared" si="25"/>
        <v>0</v>
      </c>
      <c r="AL59" s="98">
        <f t="shared" si="25"/>
        <v>0</v>
      </c>
      <c r="AM59" s="98">
        <f t="shared" si="25"/>
        <v>0</v>
      </c>
      <c r="AN59" s="98">
        <f t="shared" si="25"/>
        <v>0</v>
      </c>
      <c r="AO59" s="98">
        <f t="shared" si="25"/>
        <v>0</v>
      </c>
      <c r="AP59" s="98">
        <f t="shared" si="25"/>
        <v>0</v>
      </c>
      <c r="AQ59" s="98">
        <f t="shared" si="25"/>
        <v>0</v>
      </c>
      <c r="AR59" s="98">
        <f t="shared" si="25"/>
        <v>0</v>
      </c>
      <c r="AS59" s="98">
        <f t="shared" si="25"/>
        <v>0</v>
      </c>
      <c r="AT59" s="98">
        <f t="shared" si="25"/>
        <v>0</v>
      </c>
      <c r="AU59" s="98">
        <f t="shared" si="25"/>
        <v>0</v>
      </c>
      <c r="AV59" s="98">
        <f t="shared" si="25"/>
        <v>0</v>
      </c>
      <c r="AY59" s="163"/>
    </row>
    <row r="60" ht="14.35" customHeight="1" spans="1:51">
      <c r="A60" s="94" t="s">
        <v>86</v>
      </c>
      <c r="B60" s="99"/>
      <c r="C60" s="100"/>
      <c r="D60" s="101"/>
      <c r="E60" s="98"/>
      <c r="F60" s="98">
        <f>F27-F12-F13</f>
        <v>449</v>
      </c>
      <c r="G60" s="98"/>
      <c r="H60" s="90"/>
      <c r="I60" s="137"/>
      <c r="J60" s="98">
        <f t="shared" ref="J60:AV60" si="26">J27-J12-J13</f>
        <v>8</v>
      </c>
      <c r="K60" s="98">
        <f t="shared" si="26"/>
        <v>11</v>
      </c>
      <c r="L60" s="98">
        <f t="shared" si="26"/>
        <v>34</v>
      </c>
      <c r="M60" s="98">
        <f t="shared" si="26"/>
        <v>3</v>
      </c>
      <c r="N60" s="98">
        <f t="shared" si="26"/>
        <v>67</v>
      </c>
      <c r="O60" s="98">
        <f t="shared" si="26"/>
        <v>0</v>
      </c>
      <c r="P60" s="98">
        <f t="shared" si="26"/>
        <v>3</v>
      </c>
      <c r="Q60" s="98">
        <f t="shared" si="26"/>
        <v>15</v>
      </c>
      <c r="R60" s="98">
        <f t="shared" si="26"/>
        <v>0</v>
      </c>
      <c r="S60" s="98">
        <f t="shared" si="26"/>
        <v>72</v>
      </c>
      <c r="T60" s="98">
        <f t="shared" si="26"/>
        <v>1</v>
      </c>
      <c r="U60" s="98">
        <f t="shared" si="26"/>
        <v>7</v>
      </c>
      <c r="V60" s="98">
        <f t="shared" si="26"/>
        <v>11</v>
      </c>
      <c r="W60" s="98">
        <f t="shared" si="26"/>
        <v>7</v>
      </c>
      <c r="X60" s="98">
        <f t="shared" si="26"/>
        <v>7</v>
      </c>
      <c r="Y60" s="98">
        <f t="shared" si="26"/>
        <v>2</v>
      </c>
      <c r="Z60" s="98">
        <f t="shared" si="26"/>
        <v>41</v>
      </c>
      <c r="AA60" s="98">
        <f t="shared" si="26"/>
        <v>38</v>
      </c>
      <c r="AB60" s="98">
        <f t="shared" si="26"/>
        <v>0</v>
      </c>
      <c r="AC60" s="98">
        <f t="shared" si="26"/>
        <v>2</v>
      </c>
      <c r="AD60" s="98">
        <f t="shared" si="26"/>
        <v>28</v>
      </c>
      <c r="AE60" s="98">
        <f t="shared" si="26"/>
        <v>71</v>
      </c>
      <c r="AF60" s="98">
        <f t="shared" si="26"/>
        <v>20</v>
      </c>
      <c r="AG60" s="98">
        <f t="shared" si="26"/>
        <v>1</v>
      </c>
      <c r="AH60" s="98">
        <f t="shared" si="26"/>
        <v>0</v>
      </c>
      <c r="AI60" s="98">
        <f t="shared" si="26"/>
        <v>0</v>
      </c>
      <c r="AJ60" s="98">
        <f t="shared" si="26"/>
        <v>0</v>
      </c>
      <c r="AK60" s="98">
        <f t="shared" si="26"/>
        <v>0</v>
      </c>
      <c r="AL60" s="98">
        <f t="shared" si="26"/>
        <v>0</v>
      </c>
      <c r="AM60" s="98">
        <f t="shared" si="26"/>
        <v>0</v>
      </c>
      <c r="AN60" s="98">
        <f t="shared" si="26"/>
        <v>0</v>
      </c>
      <c r="AO60" s="98">
        <f t="shared" si="26"/>
        <v>0</v>
      </c>
      <c r="AP60" s="98">
        <f t="shared" si="26"/>
        <v>0</v>
      </c>
      <c r="AQ60" s="98">
        <f t="shared" si="26"/>
        <v>0</v>
      </c>
      <c r="AR60" s="98">
        <f t="shared" si="26"/>
        <v>0</v>
      </c>
      <c r="AS60" s="98">
        <f t="shared" si="26"/>
        <v>0</v>
      </c>
      <c r="AT60" s="98">
        <f t="shared" si="26"/>
        <v>0</v>
      </c>
      <c r="AU60" s="98">
        <f t="shared" si="26"/>
        <v>0</v>
      </c>
      <c r="AV60" s="98">
        <f t="shared" si="26"/>
        <v>0</v>
      </c>
      <c r="AY60" s="163"/>
    </row>
    <row r="61" ht="14.35" customHeight="1" spans="1:51">
      <c r="A61" s="94" t="s">
        <v>87</v>
      </c>
      <c r="B61" s="99"/>
      <c r="C61" s="100"/>
      <c r="D61" s="101"/>
      <c r="E61" s="98"/>
      <c r="F61" s="98">
        <f>F37-F38-F39</f>
        <v>1258</v>
      </c>
      <c r="G61" s="98"/>
      <c r="H61" s="90"/>
      <c r="I61" s="137"/>
      <c r="J61" s="98">
        <f>J37-J38-J39</f>
        <v>84</v>
      </c>
      <c r="K61" s="98">
        <f t="shared" ref="K61:AD61" si="27">K37-K38-K39</f>
        <v>59</v>
      </c>
      <c r="L61" s="98">
        <f t="shared" si="27"/>
        <v>403</v>
      </c>
      <c r="M61" s="98">
        <f t="shared" si="27"/>
        <v>4</v>
      </c>
      <c r="N61" s="98">
        <f t="shared" si="27"/>
        <v>5</v>
      </c>
      <c r="O61" s="98">
        <f t="shared" si="27"/>
        <v>53</v>
      </c>
      <c r="P61" s="98">
        <f t="shared" si="27"/>
        <v>1</v>
      </c>
      <c r="Q61" s="98">
        <f t="shared" si="27"/>
        <v>25</v>
      </c>
      <c r="R61" s="98">
        <f t="shared" si="27"/>
        <v>4</v>
      </c>
      <c r="S61" s="98">
        <f t="shared" si="27"/>
        <v>0</v>
      </c>
      <c r="T61" s="98">
        <f t="shared" si="27"/>
        <v>2</v>
      </c>
      <c r="U61" s="98">
        <f t="shared" si="27"/>
        <v>5</v>
      </c>
      <c r="V61" s="98">
        <f t="shared" si="27"/>
        <v>58</v>
      </c>
      <c r="W61" s="98">
        <f t="shared" si="27"/>
        <v>0</v>
      </c>
      <c r="X61" s="98">
        <f t="shared" si="27"/>
        <v>3</v>
      </c>
      <c r="Y61" s="98">
        <f t="shared" si="27"/>
        <v>4</v>
      </c>
      <c r="Z61" s="98">
        <f t="shared" si="27"/>
        <v>20</v>
      </c>
      <c r="AA61" s="98">
        <f t="shared" si="27"/>
        <v>100</v>
      </c>
      <c r="AB61" s="98">
        <f t="shared" si="27"/>
        <v>116</v>
      </c>
      <c r="AC61" s="98">
        <f t="shared" si="27"/>
        <v>1</v>
      </c>
      <c r="AD61" s="98">
        <f t="shared" si="27"/>
        <v>213</v>
      </c>
      <c r="AE61" s="98"/>
      <c r="AF61" s="98"/>
      <c r="AG61" s="98"/>
      <c r="AH61" s="98"/>
      <c r="AI61" s="98"/>
      <c r="AJ61" s="98"/>
      <c r="AK61" s="98"/>
      <c r="AL61" s="98"/>
      <c r="AM61" s="98"/>
      <c r="AN61" s="98"/>
      <c r="AO61" s="98"/>
      <c r="AP61" s="98"/>
      <c r="AQ61" s="98"/>
      <c r="AR61" s="98"/>
      <c r="AS61" s="98"/>
      <c r="AT61" s="98"/>
      <c r="AU61" s="98"/>
      <c r="AV61" s="98"/>
      <c r="AY61" s="163"/>
    </row>
    <row r="62" ht="14.35" customHeight="1" spans="1:51">
      <c r="A62" s="94" t="s">
        <v>88</v>
      </c>
      <c r="B62" s="99"/>
      <c r="C62" s="100"/>
      <c r="D62" s="101"/>
      <c r="E62" s="98"/>
      <c r="F62" s="98">
        <f>F41-F46</f>
        <v>142</v>
      </c>
      <c r="G62" s="98"/>
      <c r="H62" s="90"/>
      <c r="I62" s="137"/>
      <c r="J62" s="98">
        <f>J41-J46</f>
        <v>8</v>
      </c>
      <c r="K62" s="98">
        <f>K41-K46</f>
        <v>0</v>
      </c>
      <c r="L62" s="98">
        <f>L41-L46</f>
        <v>0</v>
      </c>
      <c r="M62" s="98">
        <f>M41-M46</f>
        <v>3</v>
      </c>
      <c r="N62" s="98">
        <f>N41-N46</f>
        <v>0</v>
      </c>
      <c r="O62" s="98">
        <f t="shared" ref="O62:AD62" si="28">O41-O46</f>
        <v>0</v>
      </c>
      <c r="P62" s="98">
        <f t="shared" si="28"/>
        <v>3</v>
      </c>
      <c r="Q62" s="98">
        <f t="shared" si="28"/>
        <v>0</v>
      </c>
      <c r="R62" s="98">
        <f t="shared" si="28"/>
        <v>0</v>
      </c>
      <c r="S62" s="98">
        <f t="shared" si="28"/>
        <v>0</v>
      </c>
      <c r="T62" s="98">
        <f t="shared" si="28"/>
        <v>0</v>
      </c>
      <c r="U62" s="98">
        <f t="shared" si="28"/>
        <v>29</v>
      </c>
      <c r="V62" s="98">
        <f t="shared" si="28"/>
        <v>4</v>
      </c>
      <c r="W62" s="98">
        <f t="shared" si="28"/>
        <v>2</v>
      </c>
      <c r="X62" s="98">
        <f t="shared" si="28"/>
        <v>21</v>
      </c>
      <c r="Y62" s="98">
        <f t="shared" si="28"/>
        <v>10</v>
      </c>
      <c r="Z62" s="98">
        <f t="shared" si="28"/>
        <v>5</v>
      </c>
      <c r="AA62" s="98">
        <f t="shared" si="28"/>
        <v>5</v>
      </c>
      <c r="AB62" s="98">
        <f t="shared" si="28"/>
        <v>2</v>
      </c>
      <c r="AC62" s="98">
        <f t="shared" si="28"/>
        <v>19</v>
      </c>
      <c r="AD62" s="98">
        <f t="shared" si="28"/>
        <v>2</v>
      </c>
      <c r="AE62" s="98"/>
      <c r="AF62" s="98"/>
      <c r="AG62" s="98"/>
      <c r="AH62" s="98"/>
      <c r="AI62" s="98"/>
      <c r="AJ62" s="98"/>
      <c r="AK62" s="98"/>
      <c r="AL62" s="98"/>
      <c r="AM62" s="98"/>
      <c r="AN62" s="98"/>
      <c r="AO62" s="98"/>
      <c r="AP62" s="98"/>
      <c r="AQ62" s="98"/>
      <c r="AR62" s="98"/>
      <c r="AS62" s="98"/>
      <c r="AT62" s="98"/>
      <c r="AU62" s="98"/>
      <c r="AV62" s="98"/>
      <c r="AY62" s="163"/>
    </row>
    <row r="63" ht="14.35" customHeight="1" spans="1:51">
      <c r="A63" s="94" t="s">
        <v>89</v>
      </c>
      <c r="B63" s="102"/>
      <c r="C63" s="103"/>
      <c r="D63" s="104"/>
      <c r="E63" s="98"/>
      <c r="F63" s="98">
        <f t="shared" ref="F63:AV63" si="29">F21-F22-F23-F24-F25-F26</f>
        <v>721</v>
      </c>
      <c r="G63" s="98"/>
      <c r="H63" s="90"/>
      <c r="I63" s="137"/>
      <c r="J63" s="98">
        <f t="shared" si="29"/>
        <v>4</v>
      </c>
      <c r="K63" s="98">
        <f t="shared" si="29"/>
        <v>7</v>
      </c>
      <c r="L63" s="98">
        <f t="shared" si="29"/>
        <v>258</v>
      </c>
      <c r="M63" s="98">
        <f t="shared" si="29"/>
        <v>0</v>
      </c>
      <c r="N63" s="98">
        <f t="shared" si="29"/>
        <v>13</v>
      </c>
      <c r="O63" s="98">
        <f t="shared" si="29"/>
        <v>37</v>
      </c>
      <c r="P63" s="98">
        <f t="shared" si="29"/>
        <v>2</v>
      </c>
      <c r="Q63" s="98">
        <f t="shared" si="29"/>
        <v>0</v>
      </c>
      <c r="R63" s="98">
        <f t="shared" si="29"/>
        <v>3</v>
      </c>
      <c r="S63" s="98">
        <f t="shared" si="29"/>
        <v>28</v>
      </c>
      <c r="T63" s="98">
        <f t="shared" si="29"/>
        <v>44</v>
      </c>
      <c r="U63" s="98">
        <f t="shared" si="29"/>
        <v>22</v>
      </c>
      <c r="V63" s="98">
        <f t="shared" si="29"/>
        <v>23</v>
      </c>
      <c r="W63" s="98">
        <f t="shared" si="29"/>
        <v>16</v>
      </c>
      <c r="X63" s="98">
        <f t="shared" si="29"/>
        <v>13</v>
      </c>
      <c r="Y63" s="98">
        <f t="shared" si="29"/>
        <v>0</v>
      </c>
      <c r="Z63" s="98">
        <f t="shared" si="29"/>
        <v>33</v>
      </c>
      <c r="AA63" s="98">
        <f t="shared" si="29"/>
        <v>11</v>
      </c>
      <c r="AB63" s="98">
        <f t="shared" si="29"/>
        <v>27</v>
      </c>
      <c r="AC63" s="98">
        <f t="shared" si="29"/>
        <v>5</v>
      </c>
      <c r="AD63" s="98">
        <f t="shared" si="29"/>
        <v>105</v>
      </c>
      <c r="AE63" s="98">
        <f t="shared" si="29"/>
        <v>21</v>
      </c>
      <c r="AF63" s="98">
        <f t="shared" si="29"/>
        <v>17</v>
      </c>
      <c r="AG63" s="98">
        <f t="shared" si="29"/>
        <v>32</v>
      </c>
      <c r="AH63" s="98">
        <f t="shared" si="29"/>
        <v>0</v>
      </c>
      <c r="AI63" s="98">
        <f t="shared" si="29"/>
        <v>0</v>
      </c>
      <c r="AJ63" s="98">
        <f t="shared" si="29"/>
        <v>0</v>
      </c>
      <c r="AK63" s="98">
        <f t="shared" si="29"/>
        <v>0</v>
      </c>
      <c r="AL63" s="98">
        <f t="shared" si="29"/>
        <v>0</v>
      </c>
      <c r="AM63" s="98">
        <f t="shared" si="29"/>
        <v>0</v>
      </c>
      <c r="AN63" s="98">
        <f t="shared" si="29"/>
        <v>0</v>
      </c>
      <c r="AO63" s="98">
        <f t="shared" si="29"/>
        <v>0</v>
      </c>
      <c r="AP63" s="98">
        <f t="shared" si="29"/>
        <v>0</v>
      </c>
      <c r="AQ63" s="98">
        <f t="shared" si="29"/>
        <v>0</v>
      </c>
      <c r="AR63" s="98">
        <f t="shared" si="29"/>
        <v>0</v>
      </c>
      <c r="AS63" s="98">
        <f t="shared" si="29"/>
        <v>0</v>
      </c>
      <c r="AT63" s="98">
        <f t="shared" si="29"/>
        <v>0</v>
      </c>
      <c r="AU63" s="98">
        <f t="shared" si="29"/>
        <v>0</v>
      </c>
      <c r="AV63" s="98">
        <f t="shared" si="29"/>
        <v>0</v>
      </c>
      <c r="AY63" s="163"/>
    </row>
    <row r="64" ht="14.35" customHeight="1" spans="1:51">
      <c r="A64" s="81" t="s">
        <v>90</v>
      </c>
      <c r="B64" s="105" t="s">
        <v>91</v>
      </c>
      <c r="C64" s="106"/>
      <c r="D64" s="107"/>
      <c r="E64" s="85"/>
      <c r="F64" s="85">
        <f t="shared" ref="F64:AV64" si="30">F10-F12-F13-F18-F19</f>
        <v>0</v>
      </c>
      <c r="G64" s="85"/>
      <c r="H64" s="90"/>
      <c r="I64" s="137"/>
      <c r="J64" s="85">
        <f t="shared" si="30"/>
        <v>0</v>
      </c>
      <c r="K64" s="85">
        <f t="shared" si="30"/>
        <v>0</v>
      </c>
      <c r="L64" s="85">
        <f t="shared" si="30"/>
        <v>0</v>
      </c>
      <c r="M64" s="85">
        <f t="shared" si="30"/>
        <v>0</v>
      </c>
      <c r="N64" s="85">
        <f t="shared" si="30"/>
        <v>0</v>
      </c>
      <c r="O64" s="85">
        <f t="shared" si="30"/>
        <v>0</v>
      </c>
      <c r="P64" s="85">
        <f t="shared" si="30"/>
        <v>0</v>
      </c>
      <c r="Q64" s="85">
        <f t="shared" si="30"/>
        <v>0</v>
      </c>
      <c r="R64" s="85">
        <f t="shared" si="30"/>
        <v>0</v>
      </c>
      <c r="S64" s="85">
        <f t="shared" si="30"/>
        <v>0</v>
      </c>
      <c r="T64" s="85">
        <f t="shared" si="30"/>
        <v>0</v>
      </c>
      <c r="U64" s="85">
        <f t="shared" si="30"/>
        <v>0</v>
      </c>
      <c r="V64" s="85">
        <f t="shared" si="30"/>
        <v>0</v>
      </c>
      <c r="W64" s="85">
        <f t="shared" si="30"/>
        <v>0</v>
      </c>
      <c r="X64" s="85">
        <f t="shared" si="30"/>
        <v>0</v>
      </c>
      <c r="Y64" s="85">
        <f t="shared" si="30"/>
        <v>0</v>
      </c>
      <c r="Z64" s="85">
        <f t="shared" si="30"/>
        <v>0</v>
      </c>
      <c r="AA64" s="85">
        <f t="shared" si="30"/>
        <v>0</v>
      </c>
      <c r="AB64" s="85">
        <f t="shared" si="30"/>
        <v>0</v>
      </c>
      <c r="AC64" s="85">
        <f t="shared" si="30"/>
        <v>0</v>
      </c>
      <c r="AD64" s="85">
        <f t="shared" si="30"/>
        <v>0</v>
      </c>
      <c r="AE64" s="85">
        <f t="shared" si="30"/>
        <v>0</v>
      </c>
      <c r="AF64" s="85">
        <f t="shared" si="30"/>
        <v>0</v>
      </c>
      <c r="AG64" s="85">
        <f t="shared" si="30"/>
        <v>0</v>
      </c>
      <c r="AH64" s="85">
        <f t="shared" si="30"/>
        <v>0</v>
      </c>
      <c r="AI64" s="85">
        <f t="shared" si="30"/>
        <v>0</v>
      </c>
      <c r="AJ64" s="85">
        <f t="shared" si="30"/>
        <v>0</v>
      </c>
      <c r="AK64" s="85">
        <f t="shared" si="30"/>
        <v>0</v>
      </c>
      <c r="AL64" s="85">
        <f t="shared" si="30"/>
        <v>0</v>
      </c>
      <c r="AM64" s="85">
        <f t="shared" si="30"/>
        <v>0</v>
      </c>
      <c r="AN64" s="85">
        <f t="shared" si="30"/>
        <v>0</v>
      </c>
      <c r="AO64" s="85">
        <f t="shared" si="30"/>
        <v>0</v>
      </c>
      <c r="AP64" s="85">
        <f t="shared" si="30"/>
        <v>0</v>
      </c>
      <c r="AQ64" s="85">
        <f t="shared" si="30"/>
        <v>0</v>
      </c>
      <c r="AR64" s="85">
        <f t="shared" si="30"/>
        <v>0</v>
      </c>
      <c r="AS64" s="85">
        <f t="shared" si="30"/>
        <v>0</v>
      </c>
      <c r="AT64" s="85">
        <f t="shared" si="30"/>
        <v>0</v>
      </c>
      <c r="AU64" s="85">
        <f t="shared" si="30"/>
        <v>0</v>
      </c>
      <c r="AV64" s="85">
        <f t="shared" si="30"/>
        <v>0</v>
      </c>
      <c r="AY64" s="163"/>
    </row>
    <row r="65" ht="14.35" customHeight="1" spans="1:51">
      <c r="A65" s="81" t="s">
        <v>92</v>
      </c>
      <c r="B65" s="164"/>
      <c r="C65" s="165"/>
      <c r="D65" s="166"/>
      <c r="E65" s="85"/>
      <c r="F65" s="85">
        <f>F10-F21-F27-F28-F29-F19</f>
        <v>0</v>
      </c>
      <c r="G65" s="85"/>
      <c r="H65" s="90"/>
      <c r="I65" s="137"/>
      <c r="J65" s="85">
        <f t="shared" ref="G65:AV65" si="31">J10-J21-J27-J28-J29-J19</f>
        <v>0</v>
      </c>
      <c r="K65" s="85">
        <f t="shared" si="31"/>
        <v>0</v>
      </c>
      <c r="L65" s="85">
        <f t="shared" si="31"/>
        <v>0</v>
      </c>
      <c r="M65" s="85">
        <f t="shared" si="31"/>
        <v>0</v>
      </c>
      <c r="N65" s="85">
        <f t="shared" si="31"/>
        <v>0</v>
      </c>
      <c r="O65" s="85">
        <f t="shared" si="31"/>
        <v>0</v>
      </c>
      <c r="P65" s="85">
        <f t="shared" si="31"/>
        <v>0</v>
      </c>
      <c r="Q65" s="85">
        <f t="shared" si="31"/>
        <v>0</v>
      </c>
      <c r="R65" s="85">
        <f t="shared" si="31"/>
        <v>0</v>
      </c>
      <c r="S65" s="85">
        <f t="shared" si="31"/>
        <v>0</v>
      </c>
      <c r="T65" s="85">
        <f t="shared" si="31"/>
        <v>0</v>
      </c>
      <c r="U65" s="85">
        <f t="shared" si="31"/>
        <v>0</v>
      </c>
      <c r="V65" s="85">
        <f t="shared" si="31"/>
        <v>0</v>
      </c>
      <c r="W65" s="85">
        <f t="shared" si="31"/>
        <v>0</v>
      </c>
      <c r="X65" s="85">
        <f t="shared" si="31"/>
        <v>0</v>
      </c>
      <c r="Y65" s="85">
        <f t="shared" si="31"/>
        <v>0</v>
      </c>
      <c r="Z65" s="85">
        <f t="shared" si="31"/>
        <v>0</v>
      </c>
      <c r="AA65" s="85">
        <f t="shared" si="31"/>
        <v>0</v>
      </c>
      <c r="AB65" s="85">
        <f t="shared" si="31"/>
        <v>0</v>
      </c>
      <c r="AC65" s="85">
        <f t="shared" si="31"/>
        <v>0</v>
      </c>
      <c r="AD65" s="85">
        <f t="shared" si="31"/>
        <v>0</v>
      </c>
      <c r="AE65" s="85">
        <f t="shared" si="31"/>
        <v>0</v>
      </c>
      <c r="AF65" s="85">
        <f t="shared" si="31"/>
        <v>0</v>
      </c>
      <c r="AG65" s="85">
        <f t="shared" si="31"/>
        <v>0</v>
      </c>
      <c r="AH65" s="85">
        <f t="shared" si="31"/>
        <v>0</v>
      </c>
      <c r="AI65" s="85">
        <f t="shared" si="31"/>
        <v>0</v>
      </c>
      <c r="AJ65" s="85">
        <f t="shared" si="31"/>
        <v>0</v>
      </c>
      <c r="AK65" s="85">
        <f t="shared" si="31"/>
        <v>0</v>
      </c>
      <c r="AL65" s="85">
        <f t="shared" si="31"/>
        <v>0</v>
      </c>
      <c r="AM65" s="85">
        <f t="shared" si="31"/>
        <v>0</v>
      </c>
      <c r="AN65" s="85">
        <f t="shared" si="31"/>
        <v>0</v>
      </c>
      <c r="AO65" s="85">
        <f t="shared" si="31"/>
        <v>0</v>
      </c>
      <c r="AP65" s="85">
        <f t="shared" si="31"/>
        <v>0</v>
      </c>
      <c r="AQ65" s="85">
        <f t="shared" si="31"/>
        <v>0</v>
      </c>
      <c r="AR65" s="85">
        <f t="shared" si="31"/>
        <v>0</v>
      </c>
      <c r="AS65" s="85">
        <f t="shared" si="31"/>
        <v>0</v>
      </c>
      <c r="AT65" s="85">
        <f t="shared" si="31"/>
        <v>0</v>
      </c>
      <c r="AU65" s="85">
        <f t="shared" si="31"/>
        <v>0</v>
      </c>
      <c r="AV65" s="85">
        <f t="shared" si="31"/>
        <v>0</v>
      </c>
      <c r="AY65" s="163"/>
    </row>
    <row r="66" ht="14.35" customHeight="1" spans="1:51">
      <c r="A66" s="81" t="s">
        <v>93</v>
      </c>
      <c r="B66" s="164"/>
      <c r="C66" s="165"/>
      <c r="D66" s="166"/>
      <c r="E66" s="85"/>
      <c r="F66" s="85">
        <f t="shared" ref="F66:AV66" si="32">F10-F31-F32-F33-F34</f>
        <v>0</v>
      </c>
      <c r="G66" s="85"/>
      <c r="H66" s="90"/>
      <c r="I66" s="137"/>
      <c r="J66" s="85">
        <f t="shared" si="32"/>
        <v>0</v>
      </c>
      <c r="K66" s="85">
        <f t="shared" si="32"/>
        <v>0</v>
      </c>
      <c r="L66" s="85">
        <f t="shared" si="32"/>
        <v>0</v>
      </c>
      <c r="M66" s="85">
        <f t="shared" si="32"/>
        <v>0</v>
      </c>
      <c r="N66" s="85">
        <f t="shared" si="32"/>
        <v>0</v>
      </c>
      <c r="O66" s="85">
        <f t="shared" si="32"/>
        <v>0</v>
      </c>
      <c r="P66" s="85">
        <f t="shared" si="32"/>
        <v>0</v>
      </c>
      <c r="Q66" s="85">
        <f t="shared" si="32"/>
        <v>0</v>
      </c>
      <c r="R66" s="85">
        <f t="shared" si="32"/>
        <v>0</v>
      </c>
      <c r="S66" s="85">
        <f t="shared" si="32"/>
        <v>0</v>
      </c>
      <c r="T66" s="85">
        <f t="shared" si="32"/>
        <v>0</v>
      </c>
      <c r="U66" s="85">
        <f t="shared" si="32"/>
        <v>0</v>
      </c>
      <c r="V66" s="85">
        <f t="shared" si="32"/>
        <v>0</v>
      </c>
      <c r="W66" s="85">
        <f t="shared" si="32"/>
        <v>0</v>
      </c>
      <c r="X66" s="85">
        <f t="shared" si="32"/>
        <v>0</v>
      </c>
      <c r="Y66" s="85">
        <f t="shared" si="32"/>
        <v>0</v>
      </c>
      <c r="Z66" s="85">
        <f t="shared" si="32"/>
        <v>0</v>
      </c>
      <c r="AA66" s="85">
        <f t="shared" si="32"/>
        <v>0</v>
      </c>
      <c r="AB66" s="85">
        <f t="shared" si="32"/>
        <v>0</v>
      </c>
      <c r="AC66" s="85">
        <f t="shared" si="32"/>
        <v>0</v>
      </c>
      <c r="AD66" s="85">
        <f t="shared" si="32"/>
        <v>0</v>
      </c>
      <c r="AE66" s="85">
        <f t="shared" si="32"/>
        <v>0</v>
      </c>
      <c r="AF66" s="85">
        <f t="shared" si="32"/>
        <v>0</v>
      </c>
      <c r="AG66" s="85">
        <f t="shared" si="32"/>
        <v>0</v>
      </c>
      <c r="AH66" s="85">
        <f t="shared" si="32"/>
        <v>0</v>
      </c>
      <c r="AI66" s="85">
        <f t="shared" si="32"/>
        <v>0</v>
      </c>
      <c r="AJ66" s="85">
        <f t="shared" si="32"/>
        <v>0</v>
      </c>
      <c r="AK66" s="85">
        <f t="shared" si="32"/>
        <v>0</v>
      </c>
      <c r="AL66" s="85">
        <f t="shared" si="32"/>
        <v>0</v>
      </c>
      <c r="AM66" s="85">
        <f t="shared" si="32"/>
        <v>0</v>
      </c>
      <c r="AN66" s="85">
        <f t="shared" si="32"/>
        <v>0</v>
      </c>
      <c r="AO66" s="85">
        <f t="shared" si="32"/>
        <v>0</v>
      </c>
      <c r="AP66" s="85">
        <f t="shared" si="32"/>
        <v>0</v>
      </c>
      <c r="AQ66" s="85">
        <f t="shared" si="32"/>
        <v>0</v>
      </c>
      <c r="AR66" s="85">
        <f t="shared" si="32"/>
        <v>0</v>
      </c>
      <c r="AS66" s="85">
        <f t="shared" si="32"/>
        <v>0</v>
      </c>
      <c r="AT66" s="85">
        <f t="shared" si="32"/>
        <v>0</v>
      </c>
      <c r="AU66" s="85">
        <f t="shared" si="32"/>
        <v>0</v>
      </c>
      <c r="AV66" s="85">
        <f t="shared" si="32"/>
        <v>0</v>
      </c>
      <c r="AY66" s="163"/>
    </row>
    <row r="67" ht="14.35" customHeight="1" spans="1:51">
      <c r="A67" s="81" t="s">
        <v>94</v>
      </c>
      <c r="B67" s="164"/>
      <c r="C67" s="165"/>
      <c r="D67" s="166"/>
      <c r="E67" s="85"/>
      <c r="F67" s="85">
        <f t="shared" ref="F67:AV67" si="33">F10-F36-F37-F40</f>
        <v>0</v>
      </c>
      <c r="G67" s="85"/>
      <c r="H67" s="90"/>
      <c r="I67" s="137"/>
      <c r="J67" s="85">
        <f t="shared" si="33"/>
        <v>0</v>
      </c>
      <c r="K67" s="85">
        <f t="shared" si="33"/>
        <v>0</v>
      </c>
      <c r="L67" s="85">
        <f t="shared" si="33"/>
        <v>0</v>
      </c>
      <c r="M67" s="85">
        <f t="shared" si="33"/>
        <v>0</v>
      </c>
      <c r="N67" s="85">
        <f t="shared" si="33"/>
        <v>0</v>
      </c>
      <c r="O67" s="85">
        <f t="shared" si="33"/>
        <v>0</v>
      </c>
      <c r="P67" s="85">
        <f t="shared" si="33"/>
        <v>0</v>
      </c>
      <c r="Q67" s="85">
        <f t="shared" si="33"/>
        <v>0</v>
      </c>
      <c r="R67" s="85">
        <f t="shared" si="33"/>
        <v>0</v>
      </c>
      <c r="S67" s="85">
        <f t="shared" si="33"/>
        <v>0</v>
      </c>
      <c r="T67" s="85">
        <f t="shared" si="33"/>
        <v>0</v>
      </c>
      <c r="U67" s="85">
        <f t="shared" si="33"/>
        <v>0</v>
      </c>
      <c r="V67" s="85">
        <f t="shared" si="33"/>
        <v>0</v>
      </c>
      <c r="W67" s="85">
        <f t="shared" si="33"/>
        <v>0</v>
      </c>
      <c r="X67" s="85">
        <f t="shared" si="33"/>
        <v>0</v>
      </c>
      <c r="Y67" s="85">
        <f t="shared" si="33"/>
        <v>0</v>
      </c>
      <c r="Z67" s="85">
        <f t="shared" si="33"/>
        <v>0</v>
      </c>
      <c r="AA67" s="85">
        <f t="shared" si="33"/>
        <v>0</v>
      </c>
      <c r="AB67" s="85">
        <f t="shared" si="33"/>
        <v>0</v>
      </c>
      <c r="AC67" s="85">
        <f t="shared" si="33"/>
        <v>0</v>
      </c>
      <c r="AD67" s="85">
        <f t="shared" si="33"/>
        <v>0</v>
      </c>
      <c r="AE67" s="85">
        <f t="shared" si="33"/>
        <v>0</v>
      </c>
      <c r="AF67" s="85">
        <f t="shared" si="33"/>
        <v>0</v>
      </c>
      <c r="AG67" s="85">
        <f t="shared" si="33"/>
        <v>0</v>
      </c>
      <c r="AH67" s="85">
        <f t="shared" si="33"/>
        <v>0</v>
      </c>
      <c r="AI67" s="85">
        <f t="shared" si="33"/>
        <v>0</v>
      </c>
      <c r="AJ67" s="85">
        <f t="shared" si="33"/>
        <v>0</v>
      </c>
      <c r="AK67" s="85">
        <f t="shared" si="33"/>
        <v>0</v>
      </c>
      <c r="AL67" s="85">
        <f t="shared" si="33"/>
        <v>0</v>
      </c>
      <c r="AM67" s="85">
        <f t="shared" si="33"/>
        <v>0</v>
      </c>
      <c r="AN67" s="85">
        <f t="shared" si="33"/>
        <v>0</v>
      </c>
      <c r="AO67" s="85">
        <f t="shared" si="33"/>
        <v>0</v>
      </c>
      <c r="AP67" s="85">
        <f t="shared" si="33"/>
        <v>0</v>
      </c>
      <c r="AQ67" s="85">
        <f t="shared" si="33"/>
        <v>0</v>
      </c>
      <c r="AR67" s="85">
        <f t="shared" si="33"/>
        <v>0</v>
      </c>
      <c r="AS67" s="85">
        <f t="shared" si="33"/>
        <v>0</v>
      </c>
      <c r="AT67" s="85">
        <f t="shared" si="33"/>
        <v>0</v>
      </c>
      <c r="AU67" s="85">
        <f t="shared" si="33"/>
        <v>0</v>
      </c>
      <c r="AV67" s="85">
        <f t="shared" si="33"/>
        <v>0</v>
      </c>
      <c r="AY67" s="163"/>
    </row>
    <row r="68" ht="14.35" customHeight="1" spans="1:51">
      <c r="A68" s="81" t="s">
        <v>95</v>
      </c>
      <c r="B68" s="167"/>
      <c r="C68" s="168"/>
      <c r="D68" s="169"/>
      <c r="E68" s="85"/>
      <c r="F68" s="85">
        <f t="shared" ref="F68:AV68" si="34">F41-F42-F43-F44-F45</f>
        <v>0</v>
      </c>
      <c r="G68" s="85"/>
      <c r="H68" s="170"/>
      <c r="I68" s="172"/>
      <c r="J68" s="85">
        <f t="shared" si="34"/>
        <v>0</v>
      </c>
      <c r="K68" s="85">
        <f t="shared" si="34"/>
        <v>0</v>
      </c>
      <c r="L68" s="85">
        <f t="shared" si="34"/>
        <v>0</v>
      </c>
      <c r="M68" s="85">
        <f t="shared" si="34"/>
        <v>0</v>
      </c>
      <c r="N68" s="85">
        <f t="shared" si="34"/>
        <v>0</v>
      </c>
      <c r="O68" s="85">
        <f t="shared" si="34"/>
        <v>0</v>
      </c>
      <c r="P68" s="85">
        <f t="shared" si="34"/>
        <v>0</v>
      </c>
      <c r="Q68" s="85">
        <f t="shared" si="34"/>
        <v>0</v>
      </c>
      <c r="R68" s="85">
        <f t="shared" si="34"/>
        <v>0</v>
      </c>
      <c r="S68" s="85">
        <f t="shared" si="34"/>
        <v>0</v>
      </c>
      <c r="T68" s="85">
        <f t="shared" si="34"/>
        <v>0</v>
      </c>
      <c r="U68" s="85">
        <f t="shared" si="34"/>
        <v>0</v>
      </c>
      <c r="V68" s="85">
        <f t="shared" si="34"/>
        <v>0</v>
      </c>
      <c r="W68" s="85">
        <f t="shared" si="34"/>
        <v>0</v>
      </c>
      <c r="X68" s="85">
        <f t="shared" si="34"/>
        <v>0</v>
      </c>
      <c r="Y68" s="85">
        <f t="shared" si="34"/>
        <v>0</v>
      </c>
      <c r="Z68" s="85">
        <f t="shared" si="34"/>
        <v>0</v>
      </c>
      <c r="AA68" s="85">
        <f t="shared" si="34"/>
        <v>0</v>
      </c>
      <c r="AB68" s="85">
        <f t="shared" si="34"/>
        <v>0</v>
      </c>
      <c r="AC68" s="85">
        <f t="shared" si="34"/>
        <v>0</v>
      </c>
      <c r="AD68" s="85">
        <f t="shared" si="34"/>
        <v>0</v>
      </c>
      <c r="AE68" s="85">
        <f t="shared" si="34"/>
        <v>0</v>
      </c>
      <c r="AF68" s="85">
        <f t="shared" si="34"/>
        <v>0</v>
      </c>
      <c r="AG68" s="85">
        <f t="shared" si="34"/>
        <v>0</v>
      </c>
      <c r="AH68" s="85">
        <f t="shared" si="34"/>
        <v>0</v>
      </c>
      <c r="AI68" s="85">
        <f t="shared" si="34"/>
        <v>0</v>
      </c>
      <c r="AJ68" s="85">
        <f t="shared" si="34"/>
        <v>0</v>
      </c>
      <c r="AK68" s="85">
        <f t="shared" si="34"/>
        <v>0</v>
      </c>
      <c r="AL68" s="85">
        <f t="shared" si="34"/>
        <v>0</v>
      </c>
      <c r="AM68" s="85">
        <f t="shared" si="34"/>
        <v>0</v>
      </c>
      <c r="AN68" s="85">
        <f t="shared" si="34"/>
        <v>0</v>
      </c>
      <c r="AO68" s="85">
        <f t="shared" si="34"/>
        <v>0</v>
      </c>
      <c r="AP68" s="85">
        <f t="shared" si="34"/>
        <v>0</v>
      </c>
      <c r="AQ68" s="85">
        <f t="shared" si="34"/>
        <v>0</v>
      </c>
      <c r="AR68" s="85">
        <f t="shared" si="34"/>
        <v>0</v>
      </c>
      <c r="AS68" s="85">
        <f t="shared" si="34"/>
        <v>0</v>
      </c>
      <c r="AT68" s="85">
        <f t="shared" si="34"/>
        <v>0</v>
      </c>
      <c r="AU68" s="85">
        <f t="shared" si="34"/>
        <v>0</v>
      </c>
      <c r="AV68" s="85">
        <f t="shared" si="34"/>
        <v>0</v>
      </c>
      <c r="AY68" s="163"/>
    </row>
    <row r="69" spans="1:51">
      <c r="A69" s="171"/>
      <c r="AY69" s="163"/>
    </row>
    <row r="70" spans="1:51">
      <c r="A70" s="171"/>
      <c r="AY70" s="163"/>
    </row>
    <row r="71" spans="1:51">
      <c r="A71" s="171"/>
      <c r="AY71" s="163"/>
    </row>
    <row r="72" spans="1:51">
      <c r="A72" s="171"/>
      <c r="AY72" s="163"/>
    </row>
    <row r="73" spans="1:51">
      <c r="A73" s="171"/>
      <c r="AY73" s="163"/>
    </row>
    <row r="74" spans="1:51">
      <c r="A74" s="171"/>
      <c r="AY74" s="163"/>
    </row>
    <row r="75" spans="1:51">
      <c r="A75" s="171"/>
      <c r="AY75" s="163"/>
    </row>
    <row r="76" spans="1:51">
      <c r="A76" s="171"/>
      <c r="AY76" s="163"/>
    </row>
    <row r="77" spans="1:51">
      <c r="A77" s="171"/>
      <c r="AY77" s="163"/>
    </row>
    <row r="78" spans="1:51">
      <c r="A78" s="171"/>
      <c r="AY78" s="24"/>
    </row>
    <row r="79" spans="1:51">
      <c r="A79" s="171"/>
      <c r="AY79" s="24"/>
    </row>
    <row r="80" spans="1:51">
      <c r="A80" s="171"/>
      <c r="AY80" s="24"/>
    </row>
    <row r="81" spans="1:51">
      <c r="A81" s="171"/>
      <c r="AY81" s="24"/>
    </row>
    <row r="82" spans="1:51">
      <c r="A82" s="171"/>
      <c r="AY82" s="24"/>
    </row>
    <row r="83" spans="1:51">
      <c r="A83" s="171"/>
      <c r="AY83" s="24"/>
    </row>
    <row r="84" spans="1:51">
      <c r="A84" s="171"/>
      <c r="AY84" s="24"/>
    </row>
    <row r="85" spans="1:51">
      <c r="A85" s="171"/>
      <c r="AY85" s="24"/>
    </row>
    <row r="86" spans="1:51">
      <c r="A86" s="171"/>
      <c r="AY86" s="24"/>
    </row>
    <row r="87" spans="1:51">
      <c r="A87" s="171"/>
      <c r="AY87" s="24"/>
    </row>
    <row r="88" spans="1:51">
      <c r="A88" s="171"/>
      <c r="AY88" s="24"/>
    </row>
    <row r="89" spans="1:51">
      <c r="A89" s="171"/>
      <c r="AY89" s="24"/>
    </row>
    <row r="90" spans="1:51">
      <c r="A90" s="171"/>
      <c r="AY90" s="24"/>
    </row>
    <row r="91" spans="1:51">
      <c r="A91" s="171"/>
      <c r="AY91" s="24"/>
    </row>
    <row r="92" spans="1:51">
      <c r="A92" s="171"/>
      <c r="AY92" s="24"/>
    </row>
    <row r="93" spans="1:51">
      <c r="A93" s="171"/>
      <c r="AY93" s="24"/>
    </row>
    <row r="94" spans="1:51">
      <c r="A94" s="171"/>
      <c r="AY94" s="24"/>
    </row>
    <row r="95" spans="1:51">
      <c r="A95" s="171"/>
      <c r="AY95" s="24"/>
    </row>
    <row r="96" spans="1:51">
      <c r="A96" s="171"/>
      <c r="AY96" s="24"/>
    </row>
    <row r="97" spans="1:51">
      <c r="A97" s="171"/>
      <c r="AY97" s="24"/>
    </row>
    <row r="98" spans="1:51">
      <c r="A98" s="171"/>
      <c r="AY98" s="24"/>
    </row>
    <row r="99" spans="1:51">
      <c r="A99" s="171"/>
      <c r="AY99" s="24"/>
    </row>
    <row r="100" spans="1:51">
      <c r="A100" s="171"/>
      <c r="AY100" s="24"/>
    </row>
    <row r="101" spans="1:51">
      <c r="A101" s="171"/>
      <c r="AY101" s="24"/>
    </row>
    <row r="102" spans="1:51">
      <c r="A102" s="171"/>
      <c r="AY102" s="24"/>
    </row>
    <row r="103" spans="1:51">
      <c r="A103" s="171"/>
      <c r="AY103" s="24"/>
    </row>
    <row r="104" spans="1:51">
      <c r="A104" s="171"/>
      <c r="AY104" s="24"/>
    </row>
    <row r="105" spans="1:51">
      <c r="A105" s="171"/>
      <c r="AY105" s="24"/>
    </row>
    <row r="106" spans="1:51">
      <c r="A106" s="171"/>
      <c r="AY106" s="24"/>
    </row>
    <row r="107" spans="1:51">
      <c r="A107" s="171"/>
      <c r="AY107" s="24"/>
    </row>
    <row r="108" spans="1:51">
      <c r="A108" s="171"/>
      <c r="AY108" s="24"/>
    </row>
    <row r="109" spans="1:51">
      <c r="A109" s="171"/>
      <c r="AY109" s="24"/>
    </row>
    <row r="110" spans="1:51">
      <c r="A110" s="171"/>
      <c r="AY110" s="24"/>
    </row>
    <row r="111" spans="1:51">
      <c r="A111" s="171"/>
      <c r="AY111" s="24"/>
    </row>
    <row r="112" spans="1:51">
      <c r="A112" s="171"/>
      <c r="AY112" s="24"/>
    </row>
    <row r="113" spans="1:51">
      <c r="A113" s="171"/>
      <c r="AY113" s="24"/>
    </row>
    <row r="114" spans="1:51">
      <c r="A114" s="171"/>
      <c r="AY114" s="24"/>
    </row>
    <row r="115" spans="1:51">
      <c r="A115" s="171"/>
      <c r="AY115" s="24"/>
    </row>
    <row r="116" spans="51:51">
      <c r="AY116" s="24"/>
    </row>
    <row r="117" spans="51:51">
      <c r="AY117" s="24"/>
    </row>
    <row r="118" spans="51:51">
      <c r="AY118" s="24"/>
    </row>
    <row r="119" spans="51:51">
      <c r="AY119" s="24"/>
    </row>
    <row r="120" spans="51:51">
      <c r="AY120" s="24"/>
    </row>
    <row r="121" spans="51:51">
      <c r="AY121" s="24"/>
    </row>
    <row r="122" spans="51:51">
      <c r="AY122" s="24"/>
    </row>
    <row r="123" spans="51:51">
      <c r="AY123" s="24"/>
    </row>
    <row r="124" spans="51:51">
      <c r="AY124" s="24"/>
    </row>
    <row r="125" spans="51:51">
      <c r="AY125" s="24"/>
    </row>
    <row r="126" spans="51:51">
      <c r="AY126" s="24"/>
    </row>
    <row r="127" spans="51:51">
      <c r="AY127" s="24"/>
    </row>
    <row r="128" spans="51:51">
      <c r="AY128" s="24"/>
    </row>
    <row r="129" spans="51:51">
      <c r="AY129" s="24"/>
    </row>
    <row r="130" spans="51:51">
      <c r="AY130" s="24"/>
    </row>
    <row r="131" spans="51:51">
      <c r="AY131" s="24"/>
    </row>
    <row r="132" spans="51:51">
      <c r="AY132" s="24"/>
    </row>
    <row r="133" spans="51:51">
      <c r="AY133" s="24"/>
    </row>
    <row r="134" spans="51:51">
      <c r="AY134" s="24"/>
    </row>
    <row r="135" spans="51:51">
      <c r="AY135" s="24"/>
    </row>
    <row r="136" spans="51:51">
      <c r="AY136" s="24"/>
    </row>
    <row r="137" spans="51:51">
      <c r="AY137" s="24"/>
    </row>
    <row r="138" spans="51:51">
      <c r="AY138" s="24"/>
    </row>
    <row r="139" spans="51:51">
      <c r="AY139" s="24"/>
    </row>
    <row r="140" spans="51:51">
      <c r="AY140" s="24"/>
    </row>
    <row r="141" spans="51:51">
      <c r="AY141" s="24"/>
    </row>
    <row r="142" spans="51:51">
      <c r="AY142" s="24"/>
    </row>
    <row r="143" spans="51:51">
      <c r="AY143" s="24"/>
    </row>
    <row r="144" spans="51:51">
      <c r="AY144" s="24"/>
    </row>
    <row r="145" spans="51:51">
      <c r="AY145" s="24"/>
    </row>
    <row r="146" spans="51:51">
      <c r="AY146" s="24"/>
    </row>
    <row r="147" spans="51:51">
      <c r="AY147" s="24"/>
    </row>
    <row r="148" spans="51:51">
      <c r="AY148" s="24"/>
    </row>
    <row r="149" spans="51:51">
      <c r="AY149" s="24"/>
    </row>
    <row r="150" spans="51:51">
      <c r="AY150" s="24"/>
    </row>
    <row r="151" spans="51:51">
      <c r="AY151" s="24"/>
    </row>
    <row r="152" spans="51:51">
      <c r="AY152" s="24"/>
    </row>
    <row r="153" spans="51:51">
      <c r="AY153" s="24"/>
    </row>
    <row r="154" spans="51:51">
      <c r="AY154" s="24"/>
    </row>
    <row r="155" spans="51:51">
      <c r="AY155" s="24"/>
    </row>
    <row r="156" spans="51:51">
      <c r="AY156" s="24"/>
    </row>
    <row r="157" spans="51:51">
      <c r="AY157" s="24"/>
    </row>
    <row r="158" spans="51:51">
      <c r="AY158" s="24"/>
    </row>
    <row r="159" spans="51:51">
      <c r="AY159" s="24"/>
    </row>
    <row r="160" spans="51:51">
      <c r="AY160" s="24"/>
    </row>
    <row r="161" spans="51:51">
      <c r="AY161" s="24"/>
    </row>
    <row r="162" spans="51:51">
      <c r="AY162" s="24"/>
    </row>
    <row r="163" spans="51:51">
      <c r="AY163" s="24"/>
    </row>
    <row r="164" spans="51:51">
      <c r="AY164" s="24"/>
    </row>
    <row r="165" spans="51:51">
      <c r="AY165" s="24"/>
    </row>
    <row r="166" spans="51:51">
      <c r="AY166" s="24"/>
    </row>
    <row r="167" spans="51:51">
      <c r="AY167" s="24"/>
    </row>
    <row r="168" spans="51:51">
      <c r="AY168" s="24"/>
    </row>
    <row r="169" ht="15" customHeight="1" spans="51:51">
      <c r="AY169" s="24"/>
    </row>
    <row r="170" spans="51:51">
      <c r="AY170" s="24"/>
    </row>
    <row r="171" spans="51:51">
      <c r="AY171" s="24"/>
    </row>
    <row r="172" spans="51:51">
      <c r="AY172" s="24"/>
    </row>
    <row r="173" spans="51:51">
      <c r="AY173" s="24"/>
    </row>
    <row r="174" spans="51:51">
      <c r="AY174" s="24"/>
    </row>
    <row r="175" spans="51:51">
      <c r="AY175" s="24"/>
    </row>
    <row r="176" spans="51:51">
      <c r="AY176" s="24"/>
    </row>
    <row r="177" spans="51:51">
      <c r="AY177" s="24"/>
    </row>
    <row r="178" spans="51:51">
      <c r="AY178" s="24"/>
    </row>
    <row r="179" spans="51:51">
      <c r="AY179" s="24"/>
    </row>
    <row r="180" spans="51:51">
      <c r="AY180" s="24"/>
    </row>
    <row r="181" spans="51:51">
      <c r="AY181" s="24"/>
    </row>
    <row r="182" spans="51:51">
      <c r="AY182" s="24"/>
    </row>
    <row r="183" spans="51:51">
      <c r="AY183" s="24"/>
    </row>
    <row r="184" spans="51:51">
      <c r="AY184" s="24"/>
    </row>
    <row r="185" spans="51:51">
      <c r="AY185" s="24"/>
    </row>
    <row r="186" spans="51:51">
      <c r="AY186" s="24"/>
    </row>
    <row r="187" spans="51:51">
      <c r="AY187" s="24"/>
    </row>
    <row r="188" spans="51:51">
      <c r="AY188" s="24"/>
    </row>
    <row r="189" spans="51:51">
      <c r="AY189" s="24"/>
    </row>
    <row r="190" spans="51:51">
      <c r="AY190" s="163"/>
    </row>
    <row r="191" spans="51:51">
      <c r="AY191" s="163"/>
    </row>
    <row r="192" spans="51:51">
      <c r="AY192" s="163"/>
    </row>
    <row r="193" spans="51:51">
      <c r="AY193" s="163"/>
    </row>
    <row r="194" spans="51:51">
      <c r="AY194" s="163"/>
    </row>
    <row r="195" spans="51:51">
      <c r="AY195" s="163"/>
    </row>
    <row r="196" spans="51:51">
      <c r="AY196" s="163"/>
    </row>
    <row r="197" spans="51:51">
      <c r="AY197" s="163"/>
    </row>
    <row r="198" spans="51:51">
      <c r="AY198" s="163"/>
    </row>
    <row r="199" spans="51:51">
      <c r="AY199" s="163"/>
    </row>
    <row r="200" spans="51:51">
      <c r="AY200" s="163"/>
    </row>
    <row r="201" spans="51:51">
      <c r="AY201" s="163"/>
    </row>
    <row r="202" spans="51:51">
      <c r="AY202" s="163"/>
    </row>
    <row r="203" spans="51:51">
      <c r="AY203" s="163"/>
    </row>
    <row r="204" spans="51:51">
      <c r="AY204" s="163"/>
    </row>
    <row r="205" spans="51:51">
      <c r="AY205" s="163"/>
    </row>
    <row r="206" spans="51:51">
      <c r="AY206" s="163"/>
    </row>
    <row r="207" spans="51:51">
      <c r="AY207" s="163"/>
    </row>
    <row r="208" spans="51:51">
      <c r="AY208" s="163"/>
    </row>
    <row r="209" spans="51:51">
      <c r="AY209" s="163"/>
    </row>
    <row r="210" spans="51:51">
      <c r="AY210" s="163"/>
    </row>
    <row r="211" spans="51:51">
      <c r="AY211" s="163"/>
    </row>
    <row r="212" spans="51:51">
      <c r="AY212" s="163"/>
    </row>
    <row r="213" spans="51:51">
      <c r="AY213" s="163"/>
    </row>
    <row r="214" spans="51:51">
      <c r="AY214" s="163"/>
    </row>
    <row r="215" spans="51:51">
      <c r="AY215" s="163"/>
    </row>
    <row r="216" spans="51:51">
      <c r="AY216" s="163"/>
    </row>
    <row r="217" spans="51:51">
      <c r="AY217" s="163"/>
    </row>
    <row r="218" spans="51:51">
      <c r="AY218" s="163"/>
    </row>
    <row r="219" spans="51:51">
      <c r="AY219" s="163"/>
    </row>
    <row r="220" spans="51:51">
      <c r="AY220" s="163"/>
    </row>
    <row r="221" spans="51:51">
      <c r="AY221" s="163"/>
    </row>
    <row r="222" spans="51:51">
      <c r="AY222" s="163"/>
    </row>
    <row r="223" spans="51:51">
      <c r="AY223" s="163"/>
    </row>
    <row r="224" spans="51:51">
      <c r="AY224" s="163"/>
    </row>
    <row r="225" spans="51:51">
      <c r="AY225" s="163"/>
    </row>
    <row r="226" spans="51:51">
      <c r="AY226" s="163"/>
    </row>
    <row r="227" spans="51:51">
      <c r="AY227" s="163"/>
    </row>
    <row r="228" spans="51:51">
      <c r="AY228" s="163"/>
    </row>
    <row r="229" spans="51:51">
      <c r="AY229" s="163"/>
    </row>
    <row r="230" spans="51:51">
      <c r="AY230" s="163"/>
    </row>
    <row r="231" spans="51:51">
      <c r="AY231" s="163"/>
    </row>
    <row r="232" spans="51:51">
      <c r="AY232" s="163"/>
    </row>
    <row r="233" spans="51:51">
      <c r="AY233" s="163"/>
    </row>
    <row r="234" spans="51:51">
      <c r="AY234" s="163"/>
    </row>
    <row r="235" spans="51:51">
      <c r="AY235" s="163"/>
    </row>
    <row r="236" spans="51:51">
      <c r="AY236" s="163"/>
    </row>
    <row r="237" spans="51:51">
      <c r="AY237" s="163"/>
    </row>
    <row r="238" spans="51:51">
      <c r="AY238" s="163"/>
    </row>
    <row r="239" spans="51:51">
      <c r="AY239" s="163"/>
    </row>
    <row r="240" spans="51:51">
      <c r="AY240" s="163"/>
    </row>
    <row r="241" spans="51:51">
      <c r="AY241" s="163"/>
    </row>
    <row r="242" spans="51:51">
      <c r="AY242" s="163"/>
    </row>
    <row r="243" spans="51:51">
      <c r="AY243" s="163"/>
    </row>
    <row r="244" spans="51:51">
      <c r="AY244" s="163"/>
    </row>
    <row r="245" spans="51:51">
      <c r="AY245" s="163"/>
    </row>
    <row r="246" spans="51:51">
      <c r="AY246" s="163"/>
    </row>
    <row r="247" spans="51:51">
      <c r="AY247" s="163"/>
    </row>
    <row r="248" spans="51:51">
      <c r="AY248" s="163"/>
    </row>
    <row r="249" spans="51:51">
      <c r="AY249" s="163"/>
    </row>
    <row r="250" spans="51:51">
      <c r="AY250" s="163"/>
    </row>
    <row r="251" spans="51:51">
      <c r="AY251" s="163"/>
    </row>
    <row r="252" spans="51:51">
      <c r="AY252" s="163"/>
    </row>
    <row r="253" spans="51:51">
      <c r="AY253" s="163"/>
    </row>
    <row r="254" spans="51:51">
      <c r="AY254" s="163"/>
    </row>
    <row r="255" spans="51:51">
      <c r="AY255" s="163"/>
    </row>
    <row r="256" spans="51:51">
      <c r="AY256" s="163"/>
    </row>
    <row r="257" spans="51:51">
      <c r="AY257" s="163"/>
    </row>
  </sheetData>
  <sheetProtection formatColumns="0" formatRows="0"/>
  <mergeCells count="10">
    <mergeCell ref="A1:I1"/>
    <mergeCell ref="B2:C2"/>
    <mergeCell ref="J3:L3"/>
    <mergeCell ref="B49:F49"/>
    <mergeCell ref="G49:I49"/>
    <mergeCell ref="A50:G50"/>
    <mergeCell ref="B52:C57"/>
    <mergeCell ref="B58:C63"/>
    <mergeCell ref="B64:C68"/>
    <mergeCell ref="H52:I68"/>
  </mergeCells>
  <conditionalFormatting sqref="R6">
    <cfRule type="cellIs" dxfId="0" priority="87" stopIfTrue="1" operator="lessThan">
      <formula>R7</formula>
    </cfRule>
  </conditionalFormatting>
  <conditionalFormatting sqref="S6">
    <cfRule type="cellIs" dxfId="0" priority="81" stopIfTrue="1" operator="lessThan">
      <formula>S7</formula>
    </cfRule>
  </conditionalFormatting>
  <conditionalFormatting sqref="T6">
    <cfRule type="cellIs" dxfId="0" priority="75" stopIfTrue="1" operator="lessThan">
      <formula>T7</formula>
    </cfRule>
  </conditionalFormatting>
  <conditionalFormatting sqref="U6">
    <cfRule type="cellIs" dxfId="0" priority="69" stopIfTrue="1" operator="lessThan">
      <formula>U7</formula>
    </cfRule>
  </conditionalFormatting>
  <conditionalFormatting sqref="V6">
    <cfRule type="cellIs" dxfId="0" priority="63" stopIfTrue="1" operator="lessThan">
      <formula>V7</formula>
    </cfRule>
  </conditionalFormatting>
  <conditionalFormatting sqref="W6">
    <cfRule type="cellIs" dxfId="0" priority="57" stopIfTrue="1" operator="lessThan">
      <formula>W7</formula>
    </cfRule>
  </conditionalFormatting>
  <conditionalFormatting sqref="X6">
    <cfRule type="cellIs" dxfId="0" priority="51" stopIfTrue="1" operator="lessThan">
      <formula>X7</formula>
    </cfRule>
  </conditionalFormatting>
  <conditionalFormatting sqref="Y6">
    <cfRule type="cellIs" dxfId="0" priority="45" stopIfTrue="1" operator="lessThan">
      <formula>Y7</formula>
    </cfRule>
  </conditionalFormatting>
  <conditionalFormatting sqref="Z6">
    <cfRule type="cellIs" dxfId="0" priority="39" stopIfTrue="1" operator="lessThan">
      <formula>Z7</formula>
    </cfRule>
  </conditionalFormatting>
  <conditionalFormatting sqref="AA6">
    <cfRule type="cellIs" dxfId="0" priority="33" stopIfTrue="1" operator="lessThan">
      <formula>AA7</formula>
    </cfRule>
  </conditionalFormatting>
  <conditionalFormatting sqref="AB6">
    <cfRule type="cellIs" dxfId="0" priority="27" stopIfTrue="1" operator="lessThan">
      <formula>AB7</formula>
    </cfRule>
  </conditionalFormatting>
  <conditionalFormatting sqref="AC6">
    <cfRule type="cellIs" dxfId="0" priority="21" stopIfTrue="1" operator="lessThan">
      <formula>AC7</formula>
    </cfRule>
  </conditionalFormatting>
  <conditionalFormatting sqref="AE6">
    <cfRule type="cellIs" dxfId="0" priority="15" stopIfTrue="1" operator="lessThan">
      <formula>AE7</formula>
    </cfRule>
  </conditionalFormatting>
  <conditionalFormatting sqref="AF6">
    <cfRule type="cellIs" dxfId="0" priority="9" stopIfTrue="1" operator="lessThan">
      <formula>AF7</formula>
    </cfRule>
  </conditionalFormatting>
  <conditionalFormatting sqref="AG6">
    <cfRule type="cellIs" dxfId="0" priority="3" stopIfTrue="1" operator="lessThan">
      <formula>AG7</formula>
    </cfRule>
  </conditionalFormatting>
  <conditionalFormatting sqref="R10">
    <cfRule type="cellIs" dxfId="0" priority="88" stopIfTrue="1" operator="greaterThan">
      <formula>R7</formula>
    </cfRule>
  </conditionalFormatting>
  <conditionalFormatting sqref="S10">
    <cfRule type="cellIs" dxfId="0" priority="82" stopIfTrue="1" operator="greaterThan">
      <formula>S7</formula>
    </cfRule>
  </conditionalFormatting>
  <conditionalFormatting sqref="T10">
    <cfRule type="cellIs" dxfId="0" priority="76" stopIfTrue="1" operator="greaterThan">
      <formula>T7</formula>
    </cfRule>
  </conditionalFormatting>
  <conditionalFormatting sqref="U10">
    <cfRule type="cellIs" dxfId="0" priority="70" stopIfTrue="1" operator="greaterThan">
      <formula>U7</formula>
    </cfRule>
  </conditionalFormatting>
  <conditionalFormatting sqref="V10">
    <cfRule type="cellIs" dxfId="0" priority="64" stopIfTrue="1" operator="greaterThan">
      <formula>V7</formula>
    </cfRule>
  </conditionalFormatting>
  <conditionalFormatting sqref="W10">
    <cfRule type="cellIs" dxfId="0" priority="58" stopIfTrue="1" operator="greaterThan">
      <formula>W7</formula>
    </cfRule>
  </conditionalFormatting>
  <conditionalFormatting sqref="X10">
    <cfRule type="cellIs" dxfId="0" priority="52" stopIfTrue="1" operator="greaterThan">
      <formula>X7</formula>
    </cfRule>
  </conditionalFormatting>
  <conditionalFormatting sqref="Y10">
    <cfRule type="cellIs" dxfId="0" priority="46" stopIfTrue="1" operator="greaterThan">
      <formula>Y7</formula>
    </cfRule>
  </conditionalFormatting>
  <conditionalFormatting sqref="Z10">
    <cfRule type="cellIs" dxfId="0" priority="40" stopIfTrue="1" operator="greaterThan">
      <formula>Z7</formula>
    </cfRule>
  </conditionalFormatting>
  <conditionalFormatting sqref="AA10">
    <cfRule type="cellIs" dxfId="0" priority="34" stopIfTrue="1" operator="greaterThan">
      <formula>AA7</formula>
    </cfRule>
  </conditionalFormatting>
  <conditionalFormatting sqref="AB10">
    <cfRule type="cellIs" dxfId="0" priority="28" stopIfTrue="1" operator="greaterThan">
      <formula>AB7</formula>
    </cfRule>
  </conditionalFormatting>
  <conditionalFormatting sqref="AC10">
    <cfRule type="cellIs" dxfId="0" priority="22" stopIfTrue="1" operator="greaterThan">
      <formula>AC7</formula>
    </cfRule>
  </conditionalFormatting>
  <conditionalFormatting sqref="AE10">
    <cfRule type="cellIs" dxfId="0" priority="16" stopIfTrue="1" operator="greaterThan">
      <formula>AE7</formula>
    </cfRule>
  </conditionalFormatting>
  <conditionalFormatting sqref="AF10">
    <cfRule type="cellIs" dxfId="0" priority="10" stopIfTrue="1" operator="greaterThan">
      <formula>AF7</formula>
    </cfRule>
  </conditionalFormatting>
  <conditionalFormatting sqref="AG10">
    <cfRule type="cellIs" dxfId="0" priority="4" stopIfTrue="1" operator="greaterThan">
      <formula>AG7</formula>
    </cfRule>
  </conditionalFormatting>
  <conditionalFormatting sqref="R11">
    <cfRule type="cellIs" dxfId="1" priority="86" stopIfTrue="1" operator="lessThan">
      <formula>R20</formula>
    </cfRule>
  </conditionalFormatting>
  <conditionalFormatting sqref="S11">
    <cfRule type="cellIs" dxfId="1" priority="80" stopIfTrue="1" operator="lessThan">
      <formula>S20</formula>
    </cfRule>
  </conditionalFormatting>
  <conditionalFormatting sqref="T11">
    <cfRule type="cellIs" dxfId="1" priority="74" stopIfTrue="1" operator="lessThan">
      <formula>T20</formula>
    </cfRule>
  </conditionalFormatting>
  <conditionalFormatting sqref="U11">
    <cfRule type="cellIs" dxfId="1" priority="68" stopIfTrue="1" operator="lessThan">
      <formula>U20</formula>
    </cfRule>
  </conditionalFormatting>
  <conditionalFormatting sqref="V11">
    <cfRule type="cellIs" dxfId="1" priority="62" stopIfTrue="1" operator="lessThan">
      <formula>V20</formula>
    </cfRule>
  </conditionalFormatting>
  <conditionalFormatting sqref="W11">
    <cfRule type="cellIs" dxfId="1" priority="56" stopIfTrue="1" operator="lessThan">
      <formula>W20</formula>
    </cfRule>
  </conditionalFormatting>
  <conditionalFormatting sqref="X11">
    <cfRule type="cellIs" dxfId="1" priority="50" stopIfTrue="1" operator="lessThan">
      <formula>X20</formula>
    </cfRule>
  </conditionalFormatting>
  <conditionalFormatting sqref="Y11">
    <cfRule type="cellIs" dxfId="1" priority="44" stopIfTrue="1" operator="lessThan">
      <formula>Y20</formula>
    </cfRule>
  </conditionalFormatting>
  <conditionalFormatting sqref="Z11">
    <cfRule type="cellIs" dxfId="1" priority="38" stopIfTrue="1" operator="lessThan">
      <formula>Z20</formula>
    </cfRule>
  </conditionalFormatting>
  <conditionalFormatting sqref="AA11">
    <cfRule type="cellIs" dxfId="1" priority="32" stopIfTrue="1" operator="lessThan">
      <formula>AA20</formula>
    </cfRule>
  </conditionalFormatting>
  <conditionalFormatting sqref="AB11">
    <cfRule type="cellIs" dxfId="1" priority="26" stopIfTrue="1" operator="lessThan">
      <formula>AB20</formula>
    </cfRule>
  </conditionalFormatting>
  <conditionalFormatting sqref="AC11">
    <cfRule type="cellIs" dxfId="1" priority="20" stopIfTrue="1" operator="lessThan">
      <formula>AC20</formula>
    </cfRule>
  </conditionalFormatting>
  <conditionalFormatting sqref="AE11">
    <cfRule type="cellIs" dxfId="1" priority="14" stopIfTrue="1" operator="lessThan">
      <formula>AE20</formula>
    </cfRule>
  </conditionalFormatting>
  <conditionalFormatting sqref="AF11">
    <cfRule type="cellIs" dxfId="1" priority="8" stopIfTrue="1" operator="lessThan">
      <formula>AF20</formula>
    </cfRule>
  </conditionalFormatting>
  <conditionalFormatting sqref="AG11">
    <cfRule type="cellIs" dxfId="1" priority="2" stopIfTrue="1" operator="lessThan">
      <formula>AG20</formula>
    </cfRule>
  </conditionalFormatting>
  <conditionalFormatting sqref="R35">
    <cfRule type="cellIs" dxfId="1" priority="85" stopIfTrue="1" operator="notEqual">
      <formula>R11</formula>
    </cfRule>
  </conditionalFormatting>
  <conditionalFormatting sqref="S35">
    <cfRule type="cellIs" dxfId="1" priority="79" stopIfTrue="1" operator="notEqual">
      <formula>S11</formula>
    </cfRule>
  </conditionalFormatting>
  <conditionalFormatting sqref="T35">
    <cfRule type="cellIs" dxfId="1" priority="73" stopIfTrue="1" operator="notEqual">
      <formula>T11</formula>
    </cfRule>
  </conditionalFormatting>
  <conditionalFormatting sqref="U35">
    <cfRule type="cellIs" dxfId="1" priority="67" stopIfTrue="1" operator="notEqual">
      <formula>U11</formula>
    </cfRule>
  </conditionalFormatting>
  <conditionalFormatting sqref="V35">
    <cfRule type="cellIs" dxfId="1" priority="61" stopIfTrue="1" operator="notEqual">
      <formula>V11</formula>
    </cfRule>
  </conditionalFormatting>
  <conditionalFormatting sqref="W35">
    <cfRule type="cellIs" dxfId="1" priority="55" stopIfTrue="1" operator="notEqual">
      <formula>W11</formula>
    </cfRule>
  </conditionalFormatting>
  <conditionalFormatting sqref="X35">
    <cfRule type="cellIs" dxfId="1" priority="49" stopIfTrue="1" operator="notEqual">
      <formula>X11</formula>
    </cfRule>
  </conditionalFormatting>
  <conditionalFormatting sqref="Y35">
    <cfRule type="cellIs" dxfId="1" priority="43" stopIfTrue="1" operator="notEqual">
      <formula>Y11</formula>
    </cfRule>
  </conditionalFormatting>
  <conditionalFormatting sqref="Z35">
    <cfRule type="cellIs" dxfId="1" priority="37" stopIfTrue="1" operator="notEqual">
      <formula>Z11</formula>
    </cfRule>
  </conditionalFormatting>
  <conditionalFormatting sqref="AA35">
    <cfRule type="cellIs" dxfId="1" priority="31" stopIfTrue="1" operator="notEqual">
      <formula>AA11</formula>
    </cfRule>
  </conditionalFormatting>
  <conditionalFormatting sqref="AB35">
    <cfRule type="cellIs" dxfId="1" priority="25" stopIfTrue="1" operator="notEqual">
      <formula>AB11</formula>
    </cfRule>
  </conditionalFormatting>
  <conditionalFormatting sqref="AC35">
    <cfRule type="cellIs" dxfId="1" priority="19" stopIfTrue="1" operator="notEqual">
      <formula>AC11</formula>
    </cfRule>
  </conditionalFormatting>
  <conditionalFormatting sqref="AE35">
    <cfRule type="cellIs" dxfId="1" priority="13" stopIfTrue="1" operator="notEqual">
      <formula>AE11</formula>
    </cfRule>
  </conditionalFormatting>
  <conditionalFormatting sqref="AF35">
    <cfRule type="cellIs" dxfId="1" priority="7" stopIfTrue="1" operator="notEqual">
      <formula>AF11</formula>
    </cfRule>
  </conditionalFormatting>
  <conditionalFormatting sqref="AG35">
    <cfRule type="cellIs" dxfId="1" priority="1" stopIfTrue="1" operator="notEqual">
      <formula>AG11</formula>
    </cfRule>
  </conditionalFormatting>
  <conditionalFormatting sqref="I6:I48">
    <cfRule type="cellIs" dxfId="2" priority="93" stopIfTrue="1" operator="between">
      <formula>5</formula>
      <formula>10</formula>
    </cfRule>
    <cfRule type="cellIs" dxfId="3" priority="94" stopIfTrue="1" operator="between">
      <formula>-5</formula>
      <formula>-10</formula>
    </cfRule>
    <cfRule type="cellIs" dxfId="0" priority="95" stopIfTrue="1" operator="notBetween">
      <formula>10.001</formula>
      <formula>-10.001</formula>
    </cfRule>
  </conditionalFormatting>
  <conditionalFormatting sqref="R8:R9">
    <cfRule type="cellIs" dxfId="0" priority="89" stopIfTrue="1" operator="greaterThan">
      <formula>R8</formula>
    </cfRule>
    <cfRule type="cellIs" dxfId="0" priority="90" stopIfTrue="1" operator="greaterThan">
      <formula>R7</formula>
    </cfRule>
  </conditionalFormatting>
  <conditionalFormatting sqref="S8:S9">
    <cfRule type="cellIs" dxfId="0" priority="83" stopIfTrue="1" operator="greaterThan">
      <formula>S8</formula>
    </cfRule>
    <cfRule type="cellIs" dxfId="0" priority="84" stopIfTrue="1" operator="greaterThan">
      <formula>S7</formula>
    </cfRule>
  </conditionalFormatting>
  <conditionalFormatting sqref="T8:T9">
    <cfRule type="cellIs" dxfId="0" priority="77" stopIfTrue="1" operator="greaterThan">
      <formula>T8</formula>
    </cfRule>
    <cfRule type="cellIs" dxfId="0" priority="78" stopIfTrue="1" operator="greaterThan">
      <formula>T7</formula>
    </cfRule>
  </conditionalFormatting>
  <conditionalFormatting sqref="U8:U9">
    <cfRule type="cellIs" dxfId="0" priority="71" stopIfTrue="1" operator="greaterThan">
      <formula>U8</formula>
    </cfRule>
    <cfRule type="cellIs" dxfId="0" priority="72" stopIfTrue="1" operator="greaterThan">
      <formula>U7</formula>
    </cfRule>
  </conditionalFormatting>
  <conditionalFormatting sqref="V8:V9">
    <cfRule type="cellIs" dxfId="0" priority="65" stopIfTrue="1" operator="greaterThan">
      <formula>V8</formula>
    </cfRule>
    <cfRule type="cellIs" dxfId="0" priority="66" stopIfTrue="1" operator="greaterThan">
      <formula>V7</formula>
    </cfRule>
  </conditionalFormatting>
  <conditionalFormatting sqref="W8:W9">
    <cfRule type="cellIs" dxfId="0" priority="59" stopIfTrue="1" operator="greaterThan">
      <formula>W8</formula>
    </cfRule>
    <cfRule type="cellIs" dxfId="0" priority="60" stopIfTrue="1" operator="greaterThan">
      <formula>W7</formula>
    </cfRule>
  </conditionalFormatting>
  <conditionalFormatting sqref="X8:X9">
    <cfRule type="cellIs" dxfId="0" priority="53" stopIfTrue="1" operator="greaterThan">
      <formula>X8</formula>
    </cfRule>
    <cfRule type="cellIs" dxfId="0" priority="54" stopIfTrue="1" operator="greaterThan">
      <formula>X7</formula>
    </cfRule>
  </conditionalFormatting>
  <conditionalFormatting sqref="Y8:Y9">
    <cfRule type="cellIs" dxfId="0" priority="47" stopIfTrue="1" operator="greaterThan">
      <formula>Y8</formula>
    </cfRule>
    <cfRule type="cellIs" dxfId="0" priority="48" stopIfTrue="1" operator="greaterThan">
      <formula>Y7</formula>
    </cfRule>
  </conditionalFormatting>
  <conditionalFormatting sqref="Z8:Z9">
    <cfRule type="cellIs" dxfId="0" priority="41" stopIfTrue="1" operator="greaterThan">
      <formula>Z8</formula>
    </cfRule>
    <cfRule type="cellIs" dxfId="0" priority="42" stopIfTrue="1" operator="greaterThan">
      <formula>Z7</formula>
    </cfRule>
  </conditionalFormatting>
  <conditionalFormatting sqref="AA8:AA9">
    <cfRule type="cellIs" dxfId="0" priority="35" stopIfTrue="1" operator="greaterThan">
      <formula>AA8</formula>
    </cfRule>
    <cfRule type="cellIs" dxfId="0" priority="36" stopIfTrue="1" operator="greaterThan">
      <formula>AA7</formula>
    </cfRule>
  </conditionalFormatting>
  <conditionalFormatting sqref="AB8:AB9">
    <cfRule type="cellIs" dxfId="0" priority="29" stopIfTrue="1" operator="greaterThan">
      <formula>AB8</formula>
    </cfRule>
    <cfRule type="cellIs" dxfId="0" priority="30" stopIfTrue="1" operator="greaterThan">
      <formula>AB7</formula>
    </cfRule>
  </conditionalFormatting>
  <conditionalFormatting sqref="AC8:AC9">
    <cfRule type="cellIs" dxfId="0" priority="23" stopIfTrue="1" operator="greaterThan">
      <formula>AC8</formula>
    </cfRule>
    <cfRule type="cellIs" dxfId="0" priority="24" stopIfTrue="1" operator="greaterThan">
      <formula>AC7</formula>
    </cfRule>
  </conditionalFormatting>
  <conditionalFormatting sqref="AE8:AE9">
    <cfRule type="cellIs" dxfId="0" priority="17" stopIfTrue="1" operator="greaterThan">
      <formula>AE8</formula>
    </cfRule>
    <cfRule type="cellIs" dxfId="0" priority="18" stopIfTrue="1" operator="greaterThan">
      <formula>AE7</formula>
    </cfRule>
  </conditionalFormatting>
  <conditionalFormatting sqref="AF8:AF9">
    <cfRule type="cellIs" dxfId="0" priority="11" stopIfTrue="1" operator="greaterThan">
      <formula>AF8</formula>
    </cfRule>
    <cfRule type="cellIs" dxfId="0" priority="12" stopIfTrue="1" operator="greaterThan">
      <formula>AF7</formula>
    </cfRule>
  </conditionalFormatting>
  <conditionalFormatting sqref="AG8:AG9">
    <cfRule type="cellIs" dxfId="0" priority="5" stopIfTrue="1" operator="greaterThan">
      <formula>AG8</formula>
    </cfRule>
    <cfRule type="cellIs" dxfId="0" priority="6" stopIfTrue="1" operator="greaterThan">
      <formula>AG7</formula>
    </cfRule>
  </conditionalFormatting>
  <conditionalFormatting sqref="J6:Q6 AD6 AH6:AV6">
    <cfRule type="cellIs" dxfId="0" priority="96" stopIfTrue="1" operator="lessThan">
      <formula>J7</formula>
    </cfRule>
  </conditionalFormatting>
  <conditionalFormatting sqref="J8:Q9 AD8:AD9 AH8:AV9">
    <cfRule type="cellIs" dxfId="0" priority="98" stopIfTrue="1" operator="greaterThan">
      <formula>J8</formula>
    </cfRule>
    <cfRule type="cellIs" dxfId="0" priority="99" stopIfTrue="1" operator="greaterThan">
      <formula>J7</formula>
    </cfRule>
  </conditionalFormatting>
  <conditionalFormatting sqref="J10:Q10 AD10 AH10:AV10">
    <cfRule type="cellIs" dxfId="0" priority="97" stopIfTrue="1" operator="greaterThan">
      <formula>J7</formula>
    </cfRule>
  </conditionalFormatting>
  <conditionalFormatting sqref="J11:Q11 AD11 AH11:AV11">
    <cfRule type="cellIs" dxfId="1" priority="92" stopIfTrue="1" operator="lessThan">
      <formula>J20</formula>
    </cfRule>
  </conditionalFormatting>
  <conditionalFormatting sqref="J35:Q35 AD35 AH35:AV35">
    <cfRule type="cellIs" dxfId="1" priority="91" stopIfTrue="1" operator="notEqual">
      <formula>J11</formula>
    </cfRule>
  </conditionalFormatting>
  <dataValidations count="14">
    <dataValidation type="list" allowBlank="1" showInputMessage="1" showErrorMessage="1" sqref="E2">
      <formula1>"2017年 季度,2017年1季度,2017年2季度,2017年3季度"</formula1>
    </dataValidation>
    <dataValidation allowBlank="1" showInputMessage="1" showErrorMessage="1" error="自动提取无需录入！" sqref="A4"/>
    <dataValidation type="custom" allowBlank="1" showInputMessage="1" showErrorMessage="1" error="请点击倒黑三角下拉选择！" sqref="B4">
      <formula1>"xzd321453"</formula1>
    </dataValidation>
    <dataValidation type="whole" operator="greaterThan" allowBlank="1" showInputMessage="1" showErrorMessage="1" error="代码2应该小于代码1" sqref="J6:AV6">
      <formula1>J7</formula1>
    </dataValidation>
    <dataValidation type="whole" operator="lessThan" allowBlank="1" showInputMessage="1" showErrorMessage="1" error="本单元格不允许手动录入数字！" sqref="J7:AV7">
      <formula1>J6</formula1>
    </dataValidation>
    <dataValidation type="custom" allowBlank="1" showInputMessage="1" showErrorMessage="1" error="本单元格不允许手动录入数字！" sqref="J10:AV10 H30">
      <formula1>"xzd42103732787"</formula1>
    </dataValidation>
    <dataValidation allowBlank="1" showInputMessage="1" showErrorMessage="1" error="本单元格不允许手动录入数字！" sqref="J11:AV11 J20:AV20 J30:AV30"/>
    <dataValidation allowBlank="1" showInputMessage="1" showErrorMessage="1" error="人数不能为小数" sqref="J35:AV35 J49:AG49"/>
    <dataValidation type="whole" operator="between" allowBlank="1" showInputMessage="1" showErrorMessage="1" error="人数不能为小数" sqref="G6:G46 H7:H29 H31:H46 AB41:AB48 G47:Q48 J41:Q46 R41:AA48 AC41:AG48 AH41:AV49">
      <formula1>0</formula1>
      <formula2>9999999</formula2>
    </dataValidation>
    <dataValidation type="custom" allowBlank="1" showInputMessage="1" showErrorMessage="1" sqref="AY77:AY78">
      <formula1>"xzd1243w"</formula1>
    </dataValidation>
    <dataValidation type="custom" allowBlank="1" showInputMessage="1" showErrorMessage="1" error="此单元格为被保护区，请勿更改！" sqref="AY79:AY189">
      <formula1>"xzd21354789313245"</formula1>
    </dataValidation>
    <dataValidation type="custom" allowBlank="1" showInputMessage="1" showErrorMessage="1" error="此单元格为自动生成无需输入！" sqref="J4:AV5">
      <formula1>"xzd551356x"</formula1>
    </dataValidation>
    <dataValidation type="whole" operator="lessThan" allowBlank="1" showInputMessage="1" showErrorMessage="1" error="代码2应该小于代码1" sqref="J8:AV9">
      <formula1>J6-J10</formula1>
    </dataValidation>
    <dataValidation type="custom" allowBlank="1" showInputMessage="1" showErrorMessage="1" error="此单元格不允许修改！" sqref="J2:L3">
      <formula1>"xzd551356x"</formula1>
    </dataValidation>
  </dataValidations>
  <printOptions horizontalCentered="1"/>
  <pageMargins left="0.748031496062992" right="0.551181102362205" top="0.984251968503937" bottom="0.984251968503937" header="0.511811023622047" footer="0.511811023622047"/>
  <pageSetup paperSize="9" orientation="portrait" blackAndWhite="1" horizontalDpi="600" verticalDpi="600"/>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U63:EL258"/>
  <sheetViews>
    <sheetView zoomScale="85" zoomScaleNormal="85" zoomScaleSheetLayoutView="60" topLeftCell="AR71" workbookViewId="0">
      <selection activeCell="CO221" sqref="CO221"/>
    </sheetView>
  </sheetViews>
  <sheetFormatPr defaultColWidth="8.66666666666667" defaultRowHeight="14.25"/>
  <cols>
    <col min="49" max="49" width="6.88333333333333" customWidth="1"/>
    <col min="50" max="50" width="11.1083333333333" customWidth="1"/>
    <col min="51" max="51" width="16.1083333333333" customWidth="1"/>
    <col min="98" max="98" width="17" customWidth="1"/>
  </cols>
  <sheetData>
    <row r="63" spans="50:90">
      <c r="AX63" s="1" t="s">
        <v>98</v>
      </c>
      <c r="AY63" s="2" t="s">
        <v>99</v>
      </c>
      <c r="AZ63" s="3"/>
      <c r="BA63" s="3"/>
      <c r="BB63" s="3"/>
      <c r="BC63" s="3"/>
      <c r="BD63" s="3"/>
      <c r="BE63" s="3"/>
      <c r="BF63" s="3"/>
      <c r="BG63" s="3"/>
      <c r="BH63" s="3"/>
      <c r="BI63" s="3"/>
      <c r="BJ63" s="3"/>
      <c r="BK63" s="3"/>
      <c r="BL63" s="3"/>
      <c r="BM63" s="3"/>
      <c r="BN63" s="3"/>
      <c r="BO63" s="3"/>
      <c r="BP63" s="3"/>
      <c r="BQ63" s="3"/>
      <c r="BR63" s="3"/>
      <c r="BT63" s="3"/>
      <c r="BU63" s="3"/>
      <c r="BV63" s="3"/>
      <c r="BW63" s="5"/>
      <c r="BX63" s="5"/>
      <c r="BY63" s="5"/>
      <c r="BZ63" s="5"/>
      <c r="CA63" s="5"/>
      <c r="CB63" s="5"/>
      <c r="CC63" s="5"/>
      <c r="CD63" s="5"/>
      <c r="CE63" s="5"/>
      <c r="CF63" s="5"/>
      <c r="CG63" s="5"/>
      <c r="CH63" s="5"/>
      <c r="CI63" s="5"/>
      <c r="CJ63" s="5"/>
      <c r="CK63" s="5"/>
      <c r="CL63" s="5"/>
    </row>
    <row r="64" spans="50:90">
      <c r="AX64" s="4" t="s">
        <v>100</v>
      </c>
      <c r="AY64" s="2" t="s">
        <v>101</v>
      </c>
      <c r="AZ64" s="3" t="s">
        <v>102</v>
      </c>
      <c r="BA64" s="3" t="s">
        <v>103</v>
      </c>
      <c r="BB64" s="3" t="s">
        <v>104</v>
      </c>
      <c r="BC64" s="3" t="s">
        <v>105</v>
      </c>
      <c r="BD64" s="3" t="s">
        <v>106</v>
      </c>
      <c r="BE64" s="3" t="s">
        <v>107</v>
      </c>
      <c r="BF64" s="3" t="s">
        <v>108</v>
      </c>
      <c r="BG64" s="3" t="s">
        <v>109</v>
      </c>
      <c r="BH64" s="3" t="s">
        <v>110</v>
      </c>
      <c r="BI64" s="3" t="s">
        <v>111</v>
      </c>
      <c r="BJ64" s="3" t="s">
        <v>112</v>
      </c>
      <c r="BK64" s="3" t="s">
        <v>113</v>
      </c>
      <c r="BL64" s="3" t="s">
        <v>114</v>
      </c>
      <c r="BM64" s="3" t="s">
        <v>115</v>
      </c>
      <c r="BN64" s="3" t="s">
        <v>116</v>
      </c>
      <c r="BO64" s="3" t="s">
        <v>117</v>
      </c>
      <c r="BP64" s="3" t="s">
        <v>118</v>
      </c>
      <c r="BQ64" s="3" t="s">
        <v>119</v>
      </c>
      <c r="BR64" s="3" t="s">
        <v>120</v>
      </c>
      <c r="BS64" s="3" t="s">
        <v>121</v>
      </c>
      <c r="BT64" s="3" t="s">
        <v>122</v>
      </c>
      <c r="BU64" s="3"/>
      <c r="BV64" s="3"/>
      <c r="BW64" s="3"/>
      <c r="BX64" s="3"/>
      <c r="BY64" s="3"/>
      <c r="BZ64" s="3"/>
      <c r="CA64" s="3"/>
      <c r="CB64" s="3"/>
      <c r="CC64" s="3"/>
      <c r="CD64" s="3"/>
      <c r="CE64" s="3"/>
      <c r="CF64" s="3"/>
      <c r="CG64" s="3"/>
      <c r="CH64" s="5"/>
      <c r="CI64" s="5"/>
      <c r="CJ64" s="5"/>
      <c r="CK64" s="5"/>
      <c r="CL64" s="5"/>
    </row>
    <row r="65" spans="50:90">
      <c r="AX65" s="7" t="s">
        <v>123</v>
      </c>
      <c r="AY65" s="2" t="s">
        <v>124</v>
      </c>
      <c r="AZ65" s="3" t="s">
        <v>125</v>
      </c>
      <c r="BA65" s="3" t="s">
        <v>126</v>
      </c>
      <c r="BB65" s="3" t="s">
        <v>127</v>
      </c>
      <c r="BC65" s="3" t="s">
        <v>128</v>
      </c>
      <c r="BD65" s="3" t="s">
        <v>129</v>
      </c>
      <c r="BE65" s="3" t="s">
        <v>130</v>
      </c>
      <c r="BF65" s="3" t="s">
        <v>131</v>
      </c>
      <c r="BG65" s="3" t="s">
        <v>132</v>
      </c>
      <c r="BH65" s="3" t="s">
        <v>133</v>
      </c>
      <c r="BI65" s="3" t="s">
        <v>134</v>
      </c>
      <c r="BJ65" s="3" t="s">
        <v>135</v>
      </c>
      <c r="BK65" s="3" t="s">
        <v>136</v>
      </c>
      <c r="BL65" s="3" t="s">
        <v>137</v>
      </c>
      <c r="BM65" s="3" t="s">
        <v>138</v>
      </c>
      <c r="BN65" s="3" t="s">
        <v>139</v>
      </c>
      <c r="BO65" s="3" t="s">
        <v>140</v>
      </c>
      <c r="BP65" s="3"/>
      <c r="BQ65" s="3"/>
      <c r="BR65" s="3"/>
      <c r="BS65" s="3"/>
      <c r="BT65" s="3"/>
      <c r="BU65" s="3"/>
      <c r="BV65" s="3"/>
      <c r="BW65" s="3"/>
      <c r="BX65" s="3"/>
      <c r="BY65" s="3"/>
      <c r="BZ65" s="3"/>
      <c r="CA65" s="3"/>
      <c r="CB65" s="3"/>
      <c r="CC65" s="3"/>
      <c r="CD65" s="3"/>
      <c r="CE65" s="3"/>
      <c r="CF65" s="3"/>
      <c r="CG65" s="3"/>
      <c r="CH65" s="5"/>
      <c r="CI65" s="5"/>
      <c r="CJ65" s="5"/>
      <c r="CK65" s="5"/>
      <c r="CL65" s="5"/>
    </row>
    <row r="66" spans="50:90">
      <c r="AX66" s="8" t="s">
        <v>141</v>
      </c>
      <c r="AY66" s="2" t="s">
        <v>142</v>
      </c>
      <c r="AZ66" s="9" t="s">
        <v>143</v>
      </c>
      <c r="BA66" s="9" t="s">
        <v>144</v>
      </c>
      <c r="BB66" s="9" t="s">
        <v>145</v>
      </c>
      <c r="BC66" s="9" t="s">
        <v>146</v>
      </c>
      <c r="BD66" s="9" t="s">
        <v>147</v>
      </c>
      <c r="BE66" s="9" t="s">
        <v>148</v>
      </c>
      <c r="BF66" s="9" t="s">
        <v>149</v>
      </c>
      <c r="BG66" s="9" t="s">
        <v>150</v>
      </c>
      <c r="BH66" s="9" t="s">
        <v>151</v>
      </c>
      <c r="BI66" s="9" t="s">
        <v>152</v>
      </c>
      <c r="BJ66" s="9" t="s">
        <v>153</v>
      </c>
      <c r="BK66" s="9" t="s">
        <v>154</v>
      </c>
      <c r="BL66" s="9" t="s">
        <v>155</v>
      </c>
      <c r="BM66" s="9" t="s">
        <v>156</v>
      </c>
      <c r="BN66" s="9" t="s">
        <v>157</v>
      </c>
      <c r="BO66" s="9" t="s">
        <v>158</v>
      </c>
      <c r="BP66" s="9" t="s">
        <v>159</v>
      </c>
      <c r="BQ66" s="9" t="s">
        <v>160</v>
      </c>
      <c r="BR66" s="9" t="s">
        <v>161</v>
      </c>
      <c r="BS66" s="9" t="s">
        <v>162</v>
      </c>
      <c r="BT66" s="9" t="s">
        <v>163</v>
      </c>
      <c r="BU66" s="9" t="s">
        <v>164</v>
      </c>
      <c r="BV66" s="9" t="s">
        <v>165</v>
      </c>
      <c r="BW66" s="9" t="s">
        <v>166</v>
      </c>
      <c r="BX66" s="9" t="s">
        <v>167</v>
      </c>
      <c r="BY66" s="9" t="s">
        <v>168</v>
      </c>
      <c r="BZ66" s="9" t="s">
        <v>169</v>
      </c>
      <c r="CA66" s="9" t="s">
        <v>170</v>
      </c>
      <c r="CB66" s="9" t="s">
        <v>171</v>
      </c>
      <c r="CC66" s="9" t="s">
        <v>172</v>
      </c>
      <c r="CE66" s="3"/>
      <c r="CF66" s="3"/>
      <c r="CG66" s="3"/>
      <c r="CH66" s="3"/>
      <c r="CI66" s="3"/>
      <c r="CJ66" s="3"/>
      <c r="CK66" s="3"/>
      <c r="CL66" s="3"/>
    </row>
    <row r="67" spans="50:90">
      <c r="AX67" s="8" t="s">
        <v>173</v>
      </c>
      <c r="AY67" s="2" t="s">
        <v>174</v>
      </c>
      <c r="AZ67" s="3" t="s">
        <v>175</v>
      </c>
      <c r="BA67" s="3" t="s">
        <v>176</v>
      </c>
      <c r="BB67" s="3" t="s">
        <v>177</v>
      </c>
      <c r="BC67" s="3" t="s">
        <v>178</v>
      </c>
      <c r="BD67" s="3" t="s">
        <v>179</v>
      </c>
      <c r="BE67" s="3" t="s">
        <v>180</v>
      </c>
      <c r="BF67" s="3" t="s">
        <v>181</v>
      </c>
      <c r="BG67" s="3" t="s">
        <v>182</v>
      </c>
      <c r="BH67" s="3" t="s">
        <v>183</v>
      </c>
      <c r="BI67" s="3" t="s">
        <v>184</v>
      </c>
      <c r="BJ67" s="3" t="s">
        <v>185</v>
      </c>
      <c r="BK67" s="3" t="s">
        <v>186</v>
      </c>
      <c r="BL67" s="3" t="s">
        <v>187</v>
      </c>
      <c r="BM67" s="3" t="s">
        <v>188</v>
      </c>
      <c r="BN67" s="3" t="s">
        <v>189</v>
      </c>
      <c r="BO67" s="3" t="s">
        <v>190</v>
      </c>
      <c r="BP67" s="3" t="s">
        <v>191</v>
      </c>
      <c r="BQ67" s="3" t="s">
        <v>192</v>
      </c>
      <c r="BR67" s="3" t="s">
        <v>193</v>
      </c>
      <c r="BS67" s="3" t="s">
        <v>194</v>
      </c>
      <c r="BT67" s="3" t="s">
        <v>195</v>
      </c>
      <c r="BU67" s="3"/>
      <c r="BV67" s="3"/>
      <c r="BW67" s="3"/>
      <c r="BX67" s="3"/>
      <c r="BY67" s="3"/>
      <c r="BZ67" s="3"/>
      <c r="CA67" s="3"/>
      <c r="CB67" s="3"/>
      <c r="CC67" s="3"/>
      <c r="CD67" s="3"/>
      <c r="CE67" s="3"/>
      <c r="CF67" s="3"/>
      <c r="CG67" s="3"/>
      <c r="CH67" s="3"/>
      <c r="CI67" s="3"/>
      <c r="CJ67" s="3"/>
      <c r="CK67" s="3"/>
      <c r="CL67" s="3"/>
    </row>
    <row r="68" spans="50:90">
      <c r="AX68" s="4" t="s">
        <v>196</v>
      </c>
      <c r="AY68" s="2" t="s">
        <v>197</v>
      </c>
      <c r="AZ68" s="3" t="s">
        <v>198</v>
      </c>
      <c r="BA68" s="3" t="s">
        <v>199</v>
      </c>
      <c r="BB68" s="3" t="s">
        <v>200</v>
      </c>
      <c r="BC68" s="3" t="s">
        <v>201</v>
      </c>
      <c r="BD68" s="3" t="s">
        <v>202</v>
      </c>
      <c r="BE68" s="3" t="s">
        <v>203</v>
      </c>
      <c r="BF68" s="3" t="s">
        <v>204</v>
      </c>
      <c r="BG68" s="3" t="s">
        <v>205</v>
      </c>
      <c r="BH68" s="3" t="s">
        <v>206</v>
      </c>
      <c r="BI68" s="3" t="s">
        <v>207</v>
      </c>
      <c r="BJ68" s="3" t="s">
        <v>208</v>
      </c>
      <c r="BK68" s="3" t="s">
        <v>209</v>
      </c>
      <c r="BL68" s="3" t="s">
        <v>210</v>
      </c>
      <c r="BM68" s="3" t="s">
        <v>211</v>
      </c>
      <c r="BN68" s="3" t="s">
        <v>212</v>
      </c>
      <c r="BO68" s="3" t="s">
        <v>213</v>
      </c>
      <c r="BP68" s="3" t="s">
        <v>214</v>
      </c>
      <c r="BQ68" s="3" t="s">
        <v>215</v>
      </c>
      <c r="BT68" s="3"/>
      <c r="BU68" s="3"/>
      <c r="BV68" s="3"/>
      <c r="BW68" s="3"/>
      <c r="BX68" s="3"/>
      <c r="BY68" s="3"/>
      <c r="BZ68" s="3"/>
      <c r="CA68" s="3"/>
      <c r="CB68" s="3"/>
      <c r="CC68" s="3"/>
      <c r="CD68" s="3"/>
      <c r="CE68" s="3"/>
      <c r="CF68" s="3"/>
      <c r="CG68" s="3"/>
      <c r="CH68" s="3"/>
      <c r="CI68" s="3"/>
      <c r="CJ68" s="3"/>
      <c r="CK68" s="3"/>
      <c r="CL68" s="3"/>
    </row>
    <row r="69" spans="50:90">
      <c r="AX69" s="4" t="s">
        <v>216</v>
      </c>
      <c r="AY69" s="2" t="s">
        <v>217</v>
      </c>
      <c r="AZ69" s="3" t="s">
        <v>218</v>
      </c>
      <c r="BA69" s="3" t="s">
        <v>219</v>
      </c>
      <c r="BB69" s="3" t="s">
        <v>220</v>
      </c>
      <c r="BC69" s="3" t="s">
        <v>221</v>
      </c>
      <c r="BD69" s="3" t="s">
        <v>222</v>
      </c>
      <c r="BE69" s="3" t="s">
        <v>223</v>
      </c>
      <c r="BF69" s="3" t="s">
        <v>224</v>
      </c>
      <c r="BG69" s="3" t="s">
        <v>225</v>
      </c>
      <c r="BH69" s="3" t="s">
        <v>226</v>
      </c>
      <c r="BI69" s="3" t="s">
        <v>227</v>
      </c>
      <c r="BJ69" s="3" t="s">
        <v>228</v>
      </c>
      <c r="BK69" s="3" t="s">
        <v>229</v>
      </c>
      <c r="BL69" s="3" t="s">
        <v>230</v>
      </c>
      <c r="BM69" s="3" t="s">
        <v>231</v>
      </c>
      <c r="BN69" s="3" t="s">
        <v>232</v>
      </c>
      <c r="BO69" s="3" t="s">
        <v>233</v>
      </c>
      <c r="BP69" s="3" t="s">
        <v>234</v>
      </c>
      <c r="BQ69" s="3" t="s">
        <v>235</v>
      </c>
      <c r="BR69" s="3" t="s">
        <v>236</v>
      </c>
      <c r="BS69" s="3" t="s">
        <v>237</v>
      </c>
      <c r="BT69" s="3" t="s">
        <v>238</v>
      </c>
      <c r="BU69" s="3" t="s">
        <v>239</v>
      </c>
      <c r="BV69" s="3" t="s">
        <v>240</v>
      </c>
      <c r="BW69" s="3" t="s">
        <v>241</v>
      </c>
      <c r="BX69" s="3" t="s">
        <v>242</v>
      </c>
      <c r="BY69" s="3" t="s">
        <v>243</v>
      </c>
      <c r="BZ69" s="3" t="s">
        <v>244</v>
      </c>
      <c r="CA69" s="3"/>
      <c r="CB69" s="3"/>
      <c r="CC69" s="3"/>
      <c r="CD69" s="3"/>
      <c r="CE69" s="3"/>
      <c r="CF69" s="3"/>
      <c r="CG69" s="3"/>
      <c r="CH69" s="3"/>
      <c r="CI69" s="3"/>
      <c r="CJ69" s="3"/>
      <c r="CK69" s="3"/>
      <c r="CL69" s="3"/>
    </row>
    <row r="70" spans="50:90">
      <c r="AX70" s="4" t="s">
        <v>245</v>
      </c>
      <c r="AY70" s="2" t="s">
        <v>246</v>
      </c>
      <c r="AZ70" s="3" t="s">
        <v>247</v>
      </c>
      <c r="BA70" s="3" t="s">
        <v>248</v>
      </c>
      <c r="BB70" s="3" t="s">
        <v>249</v>
      </c>
      <c r="BC70" s="3" t="s">
        <v>250</v>
      </c>
      <c r="BD70" s="3" t="s">
        <v>251</v>
      </c>
      <c r="BE70" s="3" t="s">
        <v>252</v>
      </c>
      <c r="BF70" s="3" t="s">
        <v>253</v>
      </c>
      <c r="BG70" s="3" t="s">
        <v>254</v>
      </c>
      <c r="BH70" s="3" t="s">
        <v>255</v>
      </c>
      <c r="BI70" s="3" t="s">
        <v>256</v>
      </c>
      <c r="BJ70" s="3" t="s">
        <v>257</v>
      </c>
      <c r="BK70" s="3" t="s">
        <v>258</v>
      </c>
      <c r="BL70" s="3" t="s">
        <v>259</v>
      </c>
      <c r="BM70" s="3" t="s">
        <v>260</v>
      </c>
      <c r="BN70" s="3" t="s">
        <v>261</v>
      </c>
      <c r="BO70" s="3" t="s">
        <v>262</v>
      </c>
      <c r="BP70" s="3" t="s">
        <v>263</v>
      </c>
      <c r="BQ70" s="3" t="s">
        <v>264</v>
      </c>
      <c r="BR70" s="3" t="s">
        <v>265</v>
      </c>
      <c r="BS70" s="3" t="s">
        <v>266</v>
      </c>
      <c r="BT70" s="3" t="s">
        <v>267</v>
      </c>
      <c r="BU70" s="3" t="s">
        <v>268</v>
      </c>
      <c r="BV70" s="3" t="s">
        <v>269</v>
      </c>
      <c r="BW70" s="3" t="s">
        <v>270</v>
      </c>
      <c r="BX70" s="3"/>
      <c r="BY70" s="3"/>
      <c r="BZ70" s="3"/>
      <c r="CA70" s="3"/>
      <c r="CB70" s="3"/>
      <c r="CC70" s="3"/>
      <c r="CD70" s="3"/>
      <c r="CE70" s="3"/>
      <c r="CF70" s="3"/>
      <c r="CG70" s="3"/>
      <c r="CH70" s="3"/>
      <c r="CI70" s="3"/>
      <c r="CJ70" s="3"/>
      <c r="CK70" s="3"/>
      <c r="CL70" s="3"/>
    </row>
    <row r="71" spans="50:90">
      <c r="AX71" s="4" t="s">
        <v>271</v>
      </c>
      <c r="AY71" s="2" t="s">
        <v>272</v>
      </c>
      <c r="AZ71" s="3" t="s">
        <v>273</v>
      </c>
      <c r="BA71" s="3" t="s">
        <v>274</v>
      </c>
      <c r="BB71" s="3" t="s">
        <v>275</v>
      </c>
      <c r="BC71" s="3" t="s">
        <v>276</v>
      </c>
      <c r="BD71" s="3" t="s">
        <v>277</v>
      </c>
      <c r="BE71" s="3" t="s">
        <v>278</v>
      </c>
      <c r="BF71" s="3" t="s">
        <v>279</v>
      </c>
      <c r="BG71" s="3" t="s">
        <v>280</v>
      </c>
      <c r="BH71" s="3" t="s">
        <v>281</v>
      </c>
      <c r="BI71" s="3" t="s">
        <v>282</v>
      </c>
      <c r="BJ71" s="3" t="s">
        <v>243</v>
      </c>
      <c r="BK71" s="3" t="s">
        <v>283</v>
      </c>
      <c r="BL71" s="3" t="s">
        <v>284</v>
      </c>
      <c r="BM71" s="3" t="s">
        <v>285</v>
      </c>
      <c r="BN71" s="3" t="s">
        <v>286</v>
      </c>
      <c r="BO71" s="3" t="s">
        <v>287</v>
      </c>
      <c r="BP71" s="3" t="s">
        <v>288</v>
      </c>
      <c r="BQ71" s="3" t="s">
        <v>289</v>
      </c>
      <c r="BR71" s="3" t="s">
        <v>290</v>
      </c>
      <c r="BS71" s="3" t="s">
        <v>200</v>
      </c>
      <c r="BT71" s="3" t="s">
        <v>291</v>
      </c>
      <c r="BU71" s="3" t="s">
        <v>292</v>
      </c>
      <c r="BV71" s="3" t="s">
        <v>293</v>
      </c>
      <c r="BW71" s="3" t="s">
        <v>294</v>
      </c>
      <c r="BX71" s="3" t="s">
        <v>295</v>
      </c>
      <c r="BY71" s="3" t="s">
        <v>168</v>
      </c>
      <c r="BZ71" s="3"/>
      <c r="CA71" s="3"/>
      <c r="CB71" s="3"/>
      <c r="CC71" s="3"/>
      <c r="CD71" s="3"/>
      <c r="CE71" s="3"/>
      <c r="CF71" s="3"/>
      <c r="CG71" s="3"/>
      <c r="CH71" s="3"/>
      <c r="CI71" s="3"/>
      <c r="CJ71" s="3"/>
      <c r="CK71" s="3"/>
      <c r="CL71" s="3"/>
    </row>
    <row r="72" spans="50:90">
      <c r="AX72" s="4" t="s">
        <v>296</v>
      </c>
      <c r="AY72" s="2" t="s">
        <v>297</v>
      </c>
      <c r="AZ72" s="3" t="s">
        <v>298</v>
      </c>
      <c r="BA72" s="3" t="s">
        <v>299</v>
      </c>
      <c r="BB72" s="3" t="s">
        <v>300</v>
      </c>
      <c r="BC72" s="3" t="s">
        <v>301</v>
      </c>
      <c r="BD72" s="3" t="s">
        <v>302</v>
      </c>
      <c r="BE72" s="3" t="s">
        <v>303</v>
      </c>
      <c r="BF72" s="3" t="s">
        <v>304</v>
      </c>
      <c r="BG72" s="3" t="s">
        <v>305</v>
      </c>
      <c r="BH72" s="3" t="s">
        <v>306</v>
      </c>
      <c r="BI72" s="3" t="s">
        <v>307</v>
      </c>
      <c r="BJ72" s="3" t="s">
        <v>308</v>
      </c>
      <c r="BK72" s="3" t="s">
        <v>309</v>
      </c>
      <c r="BL72" s="3" t="s">
        <v>310</v>
      </c>
      <c r="BM72" s="3" t="s">
        <v>311</v>
      </c>
      <c r="BN72" s="3" t="s">
        <v>312</v>
      </c>
      <c r="BO72" s="3" t="s">
        <v>313</v>
      </c>
      <c r="BP72" s="3" t="s">
        <v>240</v>
      </c>
      <c r="BQ72" s="3" t="s">
        <v>314</v>
      </c>
      <c r="BR72" s="3" t="s">
        <v>315</v>
      </c>
      <c r="BS72" s="3" t="s">
        <v>316</v>
      </c>
      <c r="BT72" s="3" t="s">
        <v>317</v>
      </c>
      <c r="BU72" s="3" t="s">
        <v>318</v>
      </c>
      <c r="BV72" s="3" t="s">
        <v>319</v>
      </c>
      <c r="BW72" s="3" t="s">
        <v>320</v>
      </c>
      <c r="BX72" s="3" t="s">
        <v>321</v>
      </c>
      <c r="BY72" s="3" t="s">
        <v>322</v>
      </c>
      <c r="BZ72" s="3" t="s">
        <v>323</v>
      </c>
      <c r="CA72" s="3" t="s">
        <v>324</v>
      </c>
      <c r="CB72" s="3" t="s">
        <v>325</v>
      </c>
      <c r="CC72" s="3" t="s">
        <v>326</v>
      </c>
      <c r="CD72" s="3" t="s">
        <v>327</v>
      </c>
      <c r="CE72" s="3" t="s">
        <v>328</v>
      </c>
      <c r="CF72" s="3" t="s">
        <v>329</v>
      </c>
      <c r="CG72" s="3" t="s">
        <v>330</v>
      </c>
      <c r="CH72" s="3" t="s">
        <v>331</v>
      </c>
      <c r="CI72" s="3" t="s">
        <v>332</v>
      </c>
      <c r="CJ72" s="3" t="s">
        <v>333</v>
      </c>
      <c r="CK72" s="3" t="s">
        <v>334</v>
      </c>
      <c r="CL72" s="3" t="s">
        <v>335</v>
      </c>
    </row>
    <row r="73" spans="50:90">
      <c r="AX73" s="4" t="s">
        <v>336</v>
      </c>
      <c r="AY73" s="2" t="s">
        <v>337</v>
      </c>
      <c r="AZ73" s="3" t="s">
        <v>338</v>
      </c>
      <c r="BA73" s="3" t="s">
        <v>339</v>
      </c>
      <c r="BB73" s="3" t="s">
        <v>190</v>
      </c>
      <c r="BC73" s="3" t="s">
        <v>340</v>
      </c>
      <c r="BD73" s="3" t="s">
        <v>341</v>
      </c>
      <c r="BE73" s="3" t="s">
        <v>342</v>
      </c>
      <c r="BF73" s="3" t="s">
        <v>343</v>
      </c>
      <c r="BG73" s="3" t="s">
        <v>344</v>
      </c>
      <c r="BH73" s="3" t="s">
        <v>345</v>
      </c>
      <c r="BI73" s="3" t="s">
        <v>346</v>
      </c>
      <c r="BJ73" s="3" t="s">
        <v>347</v>
      </c>
      <c r="BK73" s="3" t="s">
        <v>348</v>
      </c>
      <c r="BL73" s="3" t="s">
        <v>349</v>
      </c>
      <c r="BM73" s="3" t="s">
        <v>350</v>
      </c>
      <c r="BN73" s="3" t="s">
        <v>351</v>
      </c>
      <c r="BO73" s="3" t="s">
        <v>352</v>
      </c>
      <c r="BP73" s="3"/>
      <c r="BQ73" s="3"/>
      <c r="BR73" s="3"/>
      <c r="BS73" s="3"/>
      <c r="BT73" s="3"/>
      <c r="BU73" s="3"/>
      <c r="BV73" s="3"/>
      <c r="BW73" s="3"/>
      <c r="BX73" s="3"/>
      <c r="BY73" s="3"/>
      <c r="BZ73" s="3"/>
      <c r="CA73" s="3"/>
      <c r="CB73" s="3"/>
      <c r="CC73" s="3"/>
      <c r="CD73" s="3"/>
      <c r="CE73" s="3"/>
      <c r="CF73" s="3"/>
      <c r="CG73" s="3"/>
      <c r="CH73" s="3"/>
      <c r="CI73" s="3"/>
      <c r="CJ73" s="3"/>
      <c r="CK73" s="3"/>
      <c r="CL73" s="3"/>
    </row>
    <row r="74" spans="50:90">
      <c r="AX74" s="4" t="s">
        <v>353</v>
      </c>
      <c r="AY74" s="2" t="s">
        <v>354</v>
      </c>
      <c r="AZ74" s="3" t="s">
        <v>355</v>
      </c>
      <c r="BA74" s="3" t="s">
        <v>356</v>
      </c>
      <c r="BB74" s="3" t="s">
        <v>300</v>
      </c>
      <c r="BC74" s="3" t="s">
        <v>357</v>
      </c>
      <c r="BD74" s="3" t="s">
        <v>358</v>
      </c>
      <c r="BE74" s="3" t="s">
        <v>359</v>
      </c>
      <c r="BF74" s="3" t="s">
        <v>360</v>
      </c>
      <c r="BG74" s="3" t="s">
        <v>361</v>
      </c>
      <c r="BH74" s="3" t="s">
        <v>362</v>
      </c>
      <c r="BI74" s="3" t="s">
        <v>363</v>
      </c>
      <c r="BJ74" s="3" t="s">
        <v>364</v>
      </c>
      <c r="BK74" s="3" t="s">
        <v>365</v>
      </c>
      <c r="BL74" s="3" t="s">
        <v>366</v>
      </c>
      <c r="BM74" s="3" t="s">
        <v>367</v>
      </c>
      <c r="BN74" s="3" t="s">
        <v>368</v>
      </c>
      <c r="BO74" s="3" t="s">
        <v>369</v>
      </c>
      <c r="BP74" s="3" t="s">
        <v>370</v>
      </c>
      <c r="BQ74" s="3" t="s">
        <v>371</v>
      </c>
      <c r="BR74" s="3" t="s">
        <v>372</v>
      </c>
      <c r="BS74" s="3" t="s">
        <v>373</v>
      </c>
      <c r="BT74" s="3" t="s">
        <v>147</v>
      </c>
      <c r="BU74" s="3" t="s">
        <v>374</v>
      </c>
      <c r="BV74" s="3" t="s">
        <v>375</v>
      </c>
      <c r="BW74" s="3" t="s">
        <v>376</v>
      </c>
      <c r="BX74" s="3" t="s">
        <v>377</v>
      </c>
      <c r="BY74" s="3" t="s">
        <v>378</v>
      </c>
      <c r="BZ74" s="3" t="s">
        <v>276</v>
      </c>
      <c r="CA74" s="3"/>
      <c r="CB74" s="3"/>
      <c r="CC74" s="3"/>
      <c r="CD74" s="3"/>
      <c r="CE74" s="3"/>
      <c r="CF74" s="3"/>
      <c r="CG74" s="3"/>
      <c r="CH74" s="3"/>
      <c r="CI74" s="3"/>
      <c r="CJ74" s="3"/>
      <c r="CK74" s="3"/>
      <c r="CL74" s="3"/>
    </row>
    <row r="75" spans="50:90">
      <c r="AX75" s="4" t="s">
        <v>379</v>
      </c>
      <c r="AY75" s="2" t="s">
        <v>380</v>
      </c>
      <c r="AZ75" s="3" t="s">
        <v>381</v>
      </c>
      <c r="BA75" s="3" t="s">
        <v>382</v>
      </c>
      <c r="BB75" s="3" t="s">
        <v>383</v>
      </c>
      <c r="BC75" s="3" t="s">
        <v>384</v>
      </c>
      <c r="BD75" s="3" t="s">
        <v>385</v>
      </c>
      <c r="BE75" s="3" t="s">
        <v>386</v>
      </c>
      <c r="BF75" s="3" t="s">
        <v>387</v>
      </c>
      <c r="BG75" s="3" t="s">
        <v>388</v>
      </c>
      <c r="BH75" s="3" t="s">
        <v>389</v>
      </c>
      <c r="BI75" s="3" t="s">
        <v>390</v>
      </c>
      <c r="BJ75" s="3" t="s">
        <v>391</v>
      </c>
      <c r="BK75" s="3" t="s">
        <v>392</v>
      </c>
      <c r="BL75" s="3" t="s">
        <v>393</v>
      </c>
      <c r="BM75" s="3" t="s">
        <v>394</v>
      </c>
      <c r="BN75" s="3" t="s">
        <v>395</v>
      </c>
      <c r="BO75" s="3" t="s">
        <v>396</v>
      </c>
      <c r="BP75" s="3" t="s">
        <v>397</v>
      </c>
      <c r="BQ75" s="3" t="s">
        <v>398</v>
      </c>
      <c r="BR75" s="3" t="s">
        <v>399</v>
      </c>
      <c r="BS75" s="3" t="s">
        <v>306</v>
      </c>
      <c r="BT75" s="3" t="s">
        <v>400</v>
      </c>
      <c r="BU75" s="3" t="s">
        <v>401</v>
      </c>
      <c r="BV75" s="3" t="s">
        <v>402</v>
      </c>
      <c r="BW75" s="3" t="s">
        <v>403</v>
      </c>
      <c r="BX75" s="3" t="s">
        <v>404</v>
      </c>
      <c r="BY75" s="3" t="s">
        <v>405</v>
      </c>
      <c r="BZ75" s="3" t="s">
        <v>406</v>
      </c>
      <c r="CA75" s="3" t="s">
        <v>407</v>
      </c>
      <c r="CB75" s="3" t="s">
        <v>408</v>
      </c>
      <c r="CC75" s="3" t="s">
        <v>409</v>
      </c>
      <c r="CD75" s="3" t="s">
        <v>410</v>
      </c>
      <c r="CE75" s="3" t="s">
        <v>411</v>
      </c>
      <c r="CF75" s="3" t="s">
        <v>412</v>
      </c>
      <c r="CG75" s="3" t="s">
        <v>413</v>
      </c>
      <c r="CH75" s="3" t="s">
        <v>414</v>
      </c>
      <c r="CI75" s="3" t="s">
        <v>415</v>
      </c>
      <c r="CJ75" s="3" t="s">
        <v>416</v>
      </c>
      <c r="CK75" s="3" t="s">
        <v>417</v>
      </c>
      <c r="CL75" s="3" t="s">
        <v>418</v>
      </c>
    </row>
    <row r="76" spans="50:90">
      <c r="AX76" s="4" t="s">
        <v>419</v>
      </c>
      <c r="AY76" s="2" t="s">
        <v>420</v>
      </c>
      <c r="AZ76" s="3" t="s">
        <v>421</v>
      </c>
      <c r="BA76" s="3" t="s">
        <v>422</v>
      </c>
      <c r="BB76" s="3" t="s">
        <v>423</v>
      </c>
      <c r="BC76" s="3" t="s">
        <v>424</v>
      </c>
      <c r="BD76" s="3" t="s">
        <v>425</v>
      </c>
      <c r="BE76" s="3" t="s">
        <v>426</v>
      </c>
      <c r="BF76" s="3" t="s">
        <v>427</v>
      </c>
      <c r="BG76" s="3" t="s">
        <v>428</v>
      </c>
      <c r="BH76" s="3" t="s">
        <v>429</v>
      </c>
      <c r="BI76" s="3" t="s">
        <v>430</v>
      </c>
      <c r="BJ76" s="3" t="s">
        <v>431</v>
      </c>
      <c r="BK76" s="3" t="s">
        <v>432</v>
      </c>
      <c r="BL76" s="3" t="s">
        <v>433</v>
      </c>
      <c r="BM76" s="3" t="s">
        <v>434</v>
      </c>
      <c r="BN76" s="3" t="s">
        <v>435</v>
      </c>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50:90">
      <c r="AX77" s="4" t="s">
        <v>436</v>
      </c>
      <c r="AY77" s="2" t="s">
        <v>437</v>
      </c>
      <c r="AZ77" s="3" t="s">
        <v>438</v>
      </c>
      <c r="BA77" s="3" t="s">
        <v>439</v>
      </c>
      <c r="BB77" s="3" t="s">
        <v>440</v>
      </c>
      <c r="BC77" s="3" t="s">
        <v>441</v>
      </c>
      <c r="BD77" s="3" t="s">
        <v>442</v>
      </c>
      <c r="BE77" s="3" t="s">
        <v>373</v>
      </c>
      <c r="BF77" s="3" t="s">
        <v>443</v>
      </c>
      <c r="BG77" s="3" t="s">
        <v>444</v>
      </c>
      <c r="BH77" s="3" t="s">
        <v>393</v>
      </c>
      <c r="BI77" s="3" t="s">
        <v>445</v>
      </c>
      <c r="BJ77" s="3" t="s">
        <v>446</v>
      </c>
      <c r="BK77" s="3" t="s">
        <v>447</v>
      </c>
      <c r="BL77" s="3" t="s">
        <v>448</v>
      </c>
      <c r="BM77" s="3" t="s">
        <v>449</v>
      </c>
      <c r="BN77" s="3" t="s">
        <v>450</v>
      </c>
      <c r="BO77" s="3" t="s">
        <v>451</v>
      </c>
      <c r="BP77" s="3" t="s">
        <v>452</v>
      </c>
      <c r="BQ77" s="3" t="s">
        <v>453</v>
      </c>
      <c r="BR77" s="3"/>
      <c r="BS77" s="3"/>
      <c r="BT77" s="3"/>
      <c r="BU77" s="3"/>
      <c r="BV77" s="3"/>
      <c r="BW77" s="3"/>
      <c r="BX77" s="3"/>
      <c r="BY77" s="3"/>
      <c r="BZ77" s="3"/>
      <c r="CA77" s="3"/>
      <c r="CB77" s="3"/>
      <c r="CC77" s="3"/>
      <c r="CD77" s="3"/>
      <c r="CE77" s="3"/>
      <c r="CF77" s="3"/>
      <c r="CG77" s="3"/>
      <c r="CH77" s="3"/>
      <c r="CI77" s="3"/>
      <c r="CJ77" s="3"/>
      <c r="CK77" s="3"/>
      <c r="CL77" s="3"/>
    </row>
    <row r="78" spans="50:90">
      <c r="AX78" s="4" t="s">
        <v>12</v>
      </c>
      <c r="AY78" s="2" t="s">
        <v>454</v>
      </c>
      <c r="AZ78" s="3" t="s">
        <v>455</v>
      </c>
      <c r="BA78" s="3" t="s">
        <v>456</v>
      </c>
      <c r="BB78" s="3" t="s">
        <v>457</v>
      </c>
      <c r="BC78" s="3" t="s">
        <v>458</v>
      </c>
      <c r="BD78" s="3" t="s">
        <v>459</v>
      </c>
      <c r="BE78" s="3" t="s">
        <v>402</v>
      </c>
      <c r="BF78" s="3" t="s">
        <v>460</v>
      </c>
      <c r="BG78" s="3" t="s">
        <v>461</v>
      </c>
      <c r="BH78" s="3" t="s">
        <v>462</v>
      </c>
      <c r="BI78" s="3" t="s">
        <v>463</v>
      </c>
      <c r="BJ78" s="3" t="s">
        <v>464</v>
      </c>
      <c r="BK78" s="3" t="s">
        <v>465</v>
      </c>
      <c r="BL78" s="3" t="s">
        <v>466</v>
      </c>
      <c r="BM78" s="3" t="s">
        <v>309</v>
      </c>
      <c r="BN78" s="3" t="s">
        <v>467</v>
      </c>
      <c r="BO78" s="3" t="s">
        <v>468</v>
      </c>
      <c r="BP78" s="3" t="s">
        <v>469</v>
      </c>
      <c r="BQ78" s="3" t="s">
        <v>470</v>
      </c>
      <c r="BR78" s="3" t="s">
        <v>471</v>
      </c>
      <c r="BS78" s="3" t="s">
        <v>472</v>
      </c>
      <c r="BT78" s="3" t="s">
        <v>473</v>
      </c>
      <c r="BU78" s="3" t="s">
        <v>474</v>
      </c>
      <c r="BV78" s="3" t="s">
        <v>475</v>
      </c>
      <c r="BW78" s="3" t="s">
        <v>476</v>
      </c>
      <c r="BX78" s="3"/>
      <c r="BY78" s="3"/>
      <c r="BZ78" s="3"/>
      <c r="CA78" s="3"/>
      <c r="CB78" s="3"/>
      <c r="CC78" s="3"/>
      <c r="CD78" s="3"/>
      <c r="CE78" s="3"/>
      <c r="CF78" s="3"/>
      <c r="CG78" s="3"/>
      <c r="CH78" s="3"/>
      <c r="CI78" s="3"/>
      <c r="CJ78" s="3"/>
      <c r="CK78" s="3"/>
      <c r="CL78" s="3"/>
    </row>
    <row r="79" spans="50:90">
      <c r="AX79" s="4" t="s">
        <v>477</v>
      </c>
      <c r="AY79" s="2" t="s">
        <v>478</v>
      </c>
      <c r="AZ79" s="3" t="s">
        <v>479</v>
      </c>
      <c r="BA79" s="3" t="s">
        <v>480</v>
      </c>
      <c r="BB79" s="3" t="s">
        <v>481</v>
      </c>
      <c r="BC79" s="3" t="s">
        <v>277</v>
      </c>
      <c r="BD79" s="3" t="s">
        <v>482</v>
      </c>
      <c r="BE79" s="3" t="s">
        <v>483</v>
      </c>
      <c r="BF79" s="3" t="s">
        <v>484</v>
      </c>
      <c r="BG79" s="3" t="s">
        <v>485</v>
      </c>
      <c r="BH79" s="3" t="s">
        <v>486</v>
      </c>
      <c r="BI79" s="3" t="s">
        <v>487</v>
      </c>
      <c r="BJ79" s="3" t="s">
        <v>488</v>
      </c>
      <c r="BK79" s="3" t="s">
        <v>489</v>
      </c>
      <c r="BL79" s="3" t="s">
        <v>490</v>
      </c>
      <c r="BM79" s="3" t="s">
        <v>491</v>
      </c>
      <c r="BN79" s="3" t="s">
        <v>492</v>
      </c>
      <c r="BO79" s="3" t="s">
        <v>493</v>
      </c>
      <c r="BP79" s="3" t="s">
        <v>494</v>
      </c>
      <c r="BQ79" s="3" t="s">
        <v>495</v>
      </c>
      <c r="BR79" s="3" t="s">
        <v>358</v>
      </c>
      <c r="BS79" s="3" t="s">
        <v>393</v>
      </c>
      <c r="BT79" s="3"/>
      <c r="BU79" s="3"/>
      <c r="BV79" s="3"/>
      <c r="BW79" s="3"/>
      <c r="BX79" s="3"/>
      <c r="BY79" s="3"/>
      <c r="BZ79" s="3"/>
      <c r="CA79" s="3"/>
      <c r="CB79" s="3"/>
      <c r="CC79" s="3"/>
      <c r="CD79" s="3"/>
      <c r="CE79" s="3"/>
      <c r="CF79" s="3"/>
      <c r="CG79" s="3"/>
      <c r="CH79" s="3"/>
      <c r="CI79" s="3"/>
      <c r="CJ79" s="3"/>
      <c r="CK79" s="3"/>
      <c r="CL79" s="3"/>
    </row>
    <row r="80" spans="50:90">
      <c r="AX80" s="4" t="s">
        <v>496</v>
      </c>
      <c r="AY80" s="2" t="s">
        <v>497</v>
      </c>
      <c r="AZ80" s="3" t="s">
        <v>498</v>
      </c>
      <c r="BA80" s="3" t="s">
        <v>187</v>
      </c>
      <c r="BB80" s="3" t="s">
        <v>153</v>
      </c>
      <c r="BC80" s="3" t="s">
        <v>499</v>
      </c>
      <c r="BD80" s="3" t="s">
        <v>500</v>
      </c>
      <c r="BE80" s="3" t="s">
        <v>501</v>
      </c>
      <c r="BF80" s="3" t="s">
        <v>502</v>
      </c>
      <c r="BG80" s="3" t="s">
        <v>503</v>
      </c>
      <c r="BH80" s="3" t="s">
        <v>504</v>
      </c>
      <c r="BI80" s="3" t="s">
        <v>505</v>
      </c>
      <c r="BJ80" s="3" t="s">
        <v>506</v>
      </c>
      <c r="BK80" s="3" t="s">
        <v>507</v>
      </c>
      <c r="BL80" s="3" t="s">
        <v>508</v>
      </c>
      <c r="BM80" s="3" t="s">
        <v>509</v>
      </c>
      <c r="BN80" s="3" t="s">
        <v>510</v>
      </c>
      <c r="BO80" s="3" t="s">
        <v>511</v>
      </c>
      <c r="BP80" s="3"/>
      <c r="BQ80" s="3"/>
      <c r="BR80" s="3"/>
      <c r="BS80" s="3"/>
      <c r="BT80" s="3"/>
      <c r="BU80" s="3"/>
      <c r="BV80" s="3"/>
      <c r="BW80" s="3"/>
      <c r="BX80" s="3"/>
      <c r="BY80" s="3"/>
      <c r="BZ80" s="3"/>
      <c r="CA80" s="3"/>
      <c r="CB80" s="3"/>
      <c r="CC80" s="3"/>
      <c r="CD80" s="3"/>
      <c r="CE80" s="3"/>
      <c r="CF80" s="3"/>
      <c r="CG80" s="3"/>
      <c r="CH80" s="5"/>
      <c r="CI80" s="5"/>
      <c r="CJ80" s="5"/>
      <c r="CK80" s="5"/>
      <c r="CL80" s="5"/>
    </row>
    <row r="81" spans="50:90">
      <c r="AX81" s="4" t="s">
        <v>512</v>
      </c>
      <c r="AY81" s="2" t="s">
        <v>513</v>
      </c>
      <c r="AZ81" s="3" t="s">
        <v>514</v>
      </c>
      <c r="BA81" s="3" t="s">
        <v>515</v>
      </c>
      <c r="BB81" s="3" t="s">
        <v>516</v>
      </c>
      <c r="BC81" s="3" t="s">
        <v>517</v>
      </c>
      <c r="BD81" s="3" t="s">
        <v>518</v>
      </c>
      <c r="BE81" s="3" t="s">
        <v>519</v>
      </c>
      <c r="BF81" s="3" t="s">
        <v>520</v>
      </c>
      <c r="BG81" s="3" t="s">
        <v>181</v>
      </c>
      <c r="BH81" s="3" t="s">
        <v>148</v>
      </c>
      <c r="BI81" s="3" t="s">
        <v>521</v>
      </c>
      <c r="BJ81" s="3" t="s">
        <v>483</v>
      </c>
      <c r="BK81" s="3" t="s">
        <v>522</v>
      </c>
      <c r="BL81" s="3" t="s">
        <v>523</v>
      </c>
      <c r="BM81" s="3" t="s">
        <v>408</v>
      </c>
      <c r="BN81" s="3" t="s">
        <v>524</v>
      </c>
      <c r="BO81" s="3" t="s">
        <v>525</v>
      </c>
      <c r="BP81" s="3" t="s">
        <v>526</v>
      </c>
      <c r="BQ81" s="3" t="s">
        <v>315</v>
      </c>
      <c r="BR81" s="3" t="s">
        <v>527</v>
      </c>
      <c r="BS81" s="3" t="s">
        <v>528</v>
      </c>
      <c r="BU81" s="3"/>
      <c r="BV81" s="3"/>
      <c r="BW81" s="3"/>
      <c r="BX81" s="3"/>
      <c r="BY81" s="3"/>
      <c r="BZ81" s="3"/>
      <c r="CA81" s="3"/>
      <c r="CB81" s="3"/>
      <c r="CC81" s="3"/>
      <c r="CD81" s="3"/>
      <c r="CE81" s="3"/>
      <c r="CF81" s="3"/>
      <c r="CG81" s="3"/>
      <c r="CH81" s="5"/>
      <c r="CI81" s="5"/>
      <c r="CJ81" s="5"/>
      <c r="CK81" s="5"/>
      <c r="CL81" s="5"/>
    </row>
    <row r="82" spans="50:90">
      <c r="AX82" s="10" t="s">
        <v>529</v>
      </c>
      <c r="AY82" s="11" t="s">
        <v>530</v>
      </c>
      <c r="AZ82" s="12" t="s">
        <v>531</v>
      </c>
      <c r="BA82" s="12" t="s">
        <v>184</v>
      </c>
      <c r="BB82" s="12" t="s">
        <v>532</v>
      </c>
      <c r="BC82" s="12" t="s">
        <v>533</v>
      </c>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5"/>
      <c r="CI82" s="5"/>
      <c r="CJ82" s="5"/>
      <c r="CK82" s="5"/>
      <c r="CL82" s="5"/>
    </row>
    <row r="83" spans="50:90">
      <c r="AX83" s="8" t="s">
        <v>534</v>
      </c>
      <c r="AY83" s="2" t="s">
        <v>535</v>
      </c>
      <c r="AZ83" s="3" t="s">
        <v>122</v>
      </c>
      <c r="BA83" s="3" t="s">
        <v>121</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5"/>
      <c r="CE83" s="5"/>
      <c r="CF83" s="5"/>
      <c r="CG83" s="5"/>
      <c r="CH83" s="5"/>
      <c r="CI83" s="5"/>
      <c r="CJ83" s="5"/>
      <c r="CK83" s="5"/>
      <c r="CL83" s="5"/>
    </row>
    <row r="84" spans="50:90">
      <c r="AX84" s="1" t="s">
        <v>536</v>
      </c>
      <c r="AY84" s="2" t="s">
        <v>537</v>
      </c>
      <c r="AZ84" s="13" t="s">
        <v>538</v>
      </c>
      <c r="BA84" s="1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5"/>
      <c r="CE84" s="5"/>
      <c r="CF84" s="5"/>
      <c r="CG84" s="5"/>
      <c r="CH84" s="5"/>
      <c r="CI84" s="5"/>
      <c r="CJ84" s="5"/>
      <c r="CK84" s="5"/>
      <c r="CL84" s="5"/>
    </row>
    <row r="85" spans="50:90">
      <c r="AX85" s="1" t="s">
        <v>539</v>
      </c>
      <c r="AY85" s="2" t="s">
        <v>540</v>
      </c>
      <c r="AZ85" s="3" t="s">
        <v>541</v>
      </c>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5"/>
      <c r="CE85" s="5"/>
      <c r="CF85" s="5"/>
      <c r="CG85" s="5"/>
      <c r="CH85" s="5"/>
      <c r="CI85" s="5"/>
      <c r="CJ85" s="5"/>
      <c r="CK85" s="5"/>
      <c r="CL85" s="5"/>
    </row>
    <row r="86" spans="50:90">
      <c r="AX86" s="14"/>
      <c r="AY86" s="14" t="s">
        <v>99</v>
      </c>
      <c r="AZ86" s="14"/>
      <c r="BA86" s="14"/>
      <c r="BB86" s="14"/>
      <c r="BC86" s="14"/>
      <c r="BD86" s="14"/>
      <c r="BE86" s="14"/>
      <c r="BF86" s="14"/>
      <c r="BG86" s="14"/>
      <c r="BH86" s="14"/>
      <c r="BI86" s="14"/>
      <c r="BJ86" s="14"/>
      <c r="BK86" s="14"/>
      <c r="BL86" s="14"/>
      <c r="BM86" s="14"/>
      <c r="BN86" s="14"/>
      <c r="BO86" s="23"/>
      <c r="BP86" s="23"/>
      <c r="BQ86" s="23"/>
      <c r="BR86" s="23"/>
      <c r="BS86" s="23"/>
      <c r="BT86" s="23"/>
      <c r="BU86" s="23"/>
      <c r="BV86" s="23"/>
      <c r="BW86" s="23"/>
      <c r="BX86" s="23"/>
      <c r="BY86" s="23"/>
      <c r="BZ86" s="23"/>
      <c r="CA86" s="23"/>
      <c r="CB86" s="23"/>
      <c r="CC86" s="23"/>
      <c r="CD86" s="23"/>
      <c r="CE86" s="23"/>
      <c r="CF86" s="23"/>
      <c r="CG86" s="23"/>
      <c r="CH86" s="23"/>
      <c r="CI86" s="23"/>
      <c r="CJ86" s="23"/>
      <c r="CK86" s="23"/>
      <c r="CL86" s="23"/>
    </row>
    <row r="87" spans="50:90">
      <c r="AX87" s="14"/>
      <c r="AY87" s="14" t="s">
        <v>101</v>
      </c>
      <c r="AZ87" s="14">
        <v>1</v>
      </c>
      <c r="BA87" s="14">
        <v>2</v>
      </c>
      <c r="BB87" s="14">
        <v>3</v>
      </c>
      <c r="BC87" s="14">
        <v>4</v>
      </c>
      <c r="BD87" s="14">
        <v>5</v>
      </c>
      <c r="BE87" s="14">
        <v>6</v>
      </c>
      <c r="BF87" s="14">
        <v>7</v>
      </c>
      <c r="BG87" s="14">
        <v>8</v>
      </c>
      <c r="BH87" s="14">
        <v>9</v>
      </c>
      <c r="BI87" s="14">
        <v>10</v>
      </c>
      <c r="BJ87" s="14">
        <v>11</v>
      </c>
      <c r="BK87" s="14">
        <v>12</v>
      </c>
      <c r="BL87" s="14">
        <v>13</v>
      </c>
      <c r="BM87" s="14">
        <v>14</v>
      </c>
      <c r="BN87" s="14">
        <v>15</v>
      </c>
      <c r="BO87" s="14">
        <v>16</v>
      </c>
      <c r="BP87" s="14">
        <v>17</v>
      </c>
      <c r="BQ87" s="14">
        <v>18</v>
      </c>
      <c r="BR87" s="14">
        <v>19</v>
      </c>
      <c r="BS87" s="14"/>
      <c r="BT87" s="14"/>
      <c r="BU87" s="14"/>
      <c r="BV87" s="14"/>
      <c r="BW87" s="14"/>
      <c r="BX87" s="14"/>
      <c r="BY87" s="14"/>
      <c r="BZ87" s="14"/>
      <c r="CA87" s="14"/>
      <c r="CB87" s="14"/>
      <c r="CC87" s="14"/>
      <c r="CD87" s="14"/>
      <c r="CE87" s="14"/>
      <c r="CF87" s="14"/>
      <c r="CG87" s="14"/>
      <c r="CH87" s="14"/>
      <c r="CI87" s="14"/>
      <c r="CJ87" s="14"/>
      <c r="CK87" s="14"/>
      <c r="CL87" s="14"/>
    </row>
    <row r="88" spans="50:90">
      <c r="AX88" s="14"/>
      <c r="AY88" s="14" t="s">
        <v>124</v>
      </c>
      <c r="AZ88" s="14">
        <v>1</v>
      </c>
      <c r="BA88" s="14">
        <v>2</v>
      </c>
      <c r="BB88" s="14">
        <v>3</v>
      </c>
      <c r="BC88" s="14">
        <v>4</v>
      </c>
      <c r="BD88" s="14">
        <v>5</v>
      </c>
      <c r="BE88" s="14">
        <v>6</v>
      </c>
      <c r="BF88" s="14">
        <v>7</v>
      </c>
      <c r="BG88" s="14">
        <v>8</v>
      </c>
      <c r="BH88" s="14">
        <v>9</v>
      </c>
      <c r="BI88" s="14">
        <v>10</v>
      </c>
      <c r="BJ88" s="14">
        <v>11</v>
      </c>
      <c r="BK88" s="14">
        <v>12</v>
      </c>
      <c r="BL88" s="14">
        <v>13</v>
      </c>
      <c r="BM88" s="14">
        <v>14</v>
      </c>
      <c r="BN88" s="14">
        <v>15</v>
      </c>
      <c r="BO88" s="14">
        <v>16</v>
      </c>
      <c r="BP88" s="14"/>
      <c r="BQ88" s="14"/>
      <c r="BR88" s="14"/>
      <c r="BS88" s="14"/>
      <c r="BT88" s="14"/>
      <c r="BU88" s="14"/>
      <c r="BV88" s="14"/>
      <c r="BW88" s="14"/>
      <c r="BX88" s="14"/>
      <c r="BY88" s="14"/>
      <c r="BZ88" s="14"/>
      <c r="CA88" s="14"/>
      <c r="CB88" s="14"/>
      <c r="CC88" s="14"/>
      <c r="CD88" s="14"/>
      <c r="CE88" s="14"/>
      <c r="CF88" s="14"/>
      <c r="CG88" s="14"/>
      <c r="CH88" s="14"/>
      <c r="CI88" s="14"/>
      <c r="CJ88" s="14"/>
      <c r="CK88" s="14"/>
      <c r="CL88" s="14"/>
    </row>
    <row r="89" spans="50:90">
      <c r="AX89" s="14"/>
      <c r="AY89" s="14" t="s">
        <v>142</v>
      </c>
      <c r="AZ89" s="14">
        <v>1</v>
      </c>
      <c r="BA89" s="14">
        <v>2</v>
      </c>
      <c r="BB89" s="14">
        <v>3</v>
      </c>
      <c r="BC89" s="14">
        <v>4</v>
      </c>
      <c r="BD89" s="14">
        <v>5</v>
      </c>
      <c r="BE89" s="14">
        <v>6</v>
      </c>
      <c r="BF89" s="14">
        <v>7</v>
      </c>
      <c r="BG89" s="14">
        <v>8</v>
      </c>
      <c r="BH89" s="14">
        <v>9</v>
      </c>
      <c r="BI89" s="14">
        <v>10</v>
      </c>
      <c r="BJ89" s="14">
        <v>11</v>
      </c>
      <c r="BK89" s="14">
        <v>12</v>
      </c>
      <c r="BL89" s="14">
        <v>13</v>
      </c>
      <c r="BM89" s="14">
        <v>14</v>
      </c>
      <c r="BN89" s="14">
        <v>15</v>
      </c>
      <c r="BO89" s="14">
        <v>16</v>
      </c>
      <c r="BP89" s="14">
        <v>17</v>
      </c>
      <c r="BQ89" s="14">
        <v>18</v>
      </c>
      <c r="BR89" s="14">
        <v>19</v>
      </c>
      <c r="BS89" s="14">
        <v>20</v>
      </c>
      <c r="BT89" s="14">
        <v>21</v>
      </c>
      <c r="BU89" s="14">
        <v>22</v>
      </c>
      <c r="BV89" s="14">
        <v>23</v>
      </c>
      <c r="BW89" s="14">
        <v>24</v>
      </c>
      <c r="BX89" s="14">
        <v>25</v>
      </c>
      <c r="BY89" s="14">
        <v>26</v>
      </c>
      <c r="BZ89" s="14">
        <v>27</v>
      </c>
      <c r="CA89" s="14">
        <v>28</v>
      </c>
      <c r="CB89" s="14">
        <v>29</v>
      </c>
      <c r="CC89" s="14">
        <v>30</v>
      </c>
      <c r="CD89" s="14"/>
      <c r="CE89" s="14"/>
      <c r="CF89" s="14"/>
      <c r="CG89" s="14"/>
      <c r="CH89" s="14"/>
      <c r="CI89" s="14"/>
      <c r="CJ89" s="14"/>
      <c r="CK89" s="14"/>
      <c r="CL89" s="14"/>
    </row>
    <row r="90" spans="50:90">
      <c r="AX90" s="14"/>
      <c r="AY90" s="14" t="s">
        <v>174</v>
      </c>
      <c r="AZ90" s="14">
        <v>1</v>
      </c>
      <c r="BA90" s="14">
        <v>2</v>
      </c>
      <c r="BB90" s="14">
        <v>3</v>
      </c>
      <c r="BC90" s="14">
        <v>4</v>
      </c>
      <c r="BD90" s="14">
        <v>5</v>
      </c>
      <c r="BE90" s="14">
        <v>6</v>
      </c>
      <c r="BF90" s="14">
        <v>7</v>
      </c>
      <c r="BG90" s="14">
        <v>8</v>
      </c>
      <c r="BH90" s="14">
        <v>9</v>
      </c>
      <c r="BI90" s="14">
        <v>10</v>
      </c>
      <c r="BJ90" s="14">
        <v>11</v>
      </c>
      <c r="BK90" s="14">
        <v>12</v>
      </c>
      <c r="BL90" s="14">
        <v>13</v>
      </c>
      <c r="BM90" s="14">
        <v>14</v>
      </c>
      <c r="BN90" s="14">
        <v>15</v>
      </c>
      <c r="BO90" s="14">
        <v>16</v>
      </c>
      <c r="BP90" s="14">
        <v>17</v>
      </c>
      <c r="BQ90" s="14">
        <v>18</v>
      </c>
      <c r="BR90" s="14">
        <v>19</v>
      </c>
      <c r="BS90" s="14">
        <v>20</v>
      </c>
      <c r="BT90" s="14">
        <v>21</v>
      </c>
      <c r="BU90" s="14"/>
      <c r="BV90" s="14"/>
      <c r="BW90" s="14"/>
      <c r="BX90" s="14"/>
      <c r="BY90" s="14"/>
      <c r="BZ90" s="14"/>
      <c r="CA90" s="14"/>
      <c r="CB90" s="14"/>
      <c r="CC90" s="14"/>
      <c r="CD90" s="14"/>
      <c r="CE90" s="14"/>
      <c r="CF90" s="14"/>
      <c r="CG90" s="14"/>
      <c r="CH90" s="14"/>
      <c r="CI90" s="14"/>
      <c r="CJ90" s="14"/>
      <c r="CK90" s="14"/>
      <c r="CL90" s="14"/>
    </row>
    <row r="91" spans="50:90">
      <c r="AX91" s="14"/>
      <c r="AY91" s="14" t="s">
        <v>197</v>
      </c>
      <c r="AZ91" s="14">
        <v>1</v>
      </c>
      <c r="BA91" s="14">
        <v>2</v>
      </c>
      <c r="BB91" s="14">
        <v>3</v>
      </c>
      <c r="BC91" s="14">
        <v>4</v>
      </c>
      <c r="BD91" s="14">
        <v>5</v>
      </c>
      <c r="BE91" s="14">
        <v>6</v>
      </c>
      <c r="BF91" s="14">
        <v>7</v>
      </c>
      <c r="BG91" s="14">
        <v>8</v>
      </c>
      <c r="BH91" s="14">
        <v>9</v>
      </c>
      <c r="BI91" s="14">
        <v>10</v>
      </c>
      <c r="BJ91" s="14">
        <v>11</v>
      </c>
      <c r="BK91" s="14">
        <v>12</v>
      </c>
      <c r="BL91" s="14">
        <v>13</v>
      </c>
      <c r="BM91" s="14">
        <v>14</v>
      </c>
      <c r="BN91" s="14">
        <v>15</v>
      </c>
      <c r="BO91" s="14">
        <v>16</v>
      </c>
      <c r="BP91" s="14">
        <v>17</v>
      </c>
      <c r="BQ91" s="14">
        <v>18</v>
      </c>
      <c r="BR91" s="14"/>
      <c r="BS91" s="14"/>
      <c r="BT91" s="14"/>
      <c r="BU91" s="14"/>
      <c r="BV91" s="14"/>
      <c r="BW91" s="14"/>
      <c r="BX91" s="14"/>
      <c r="BY91" s="14"/>
      <c r="BZ91" s="14"/>
      <c r="CA91" s="14"/>
      <c r="CB91" s="14"/>
      <c r="CC91" s="14"/>
      <c r="CD91" s="14"/>
      <c r="CE91" s="14"/>
      <c r="CF91" s="14"/>
      <c r="CG91" s="14"/>
      <c r="CH91" s="14"/>
      <c r="CI91" s="14"/>
      <c r="CJ91" s="14"/>
      <c r="CK91" s="14"/>
      <c r="CL91" s="14"/>
    </row>
    <row r="92" spans="50:90">
      <c r="AX92" s="14"/>
      <c r="AY92" s="14" t="s">
        <v>217</v>
      </c>
      <c r="AZ92" s="14">
        <v>1</v>
      </c>
      <c r="BA92" s="14">
        <v>2</v>
      </c>
      <c r="BB92" s="14">
        <v>3</v>
      </c>
      <c r="BC92" s="14">
        <v>4</v>
      </c>
      <c r="BD92" s="14">
        <v>5</v>
      </c>
      <c r="BE92" s="14">
        <v>6</v>
      </c>
      <c r="BF92" s="14">
        <v>7</v>
      </c>
      <c r="BG92" s="14">
        <v>8</v>
      </c>
      <c r="BH92" s="14">
        <v>9</v>
      </c>
      <c r="BI92" s="14">
        <v>10</v>
      </c>
      <c r="BJ92" s="14">
        <v>11</v>
      </c>
      <c r="BK92" s="14">
        <v>12</v>
      </c>
      <c r="BL92" s="14">
        <v>13</v>
      </c>
      <c r="BM92" s="14">
        <v>14</v>
      </c>
      <c r="BN92" s="14">
        <v>15</v>
      </c>
      <c r="BO92" s="14">
        <v>16</v>
      </c>
      <c r="BP92" s="14">
        <v>17</v>
      </c>
      <c r="BQ92" s="14">
        <v>18</v>
      </c>
      <c r="BR92" s="14">
        <v>19</v>
      </c>
      <c r="BS92" s="14">
        <v>20</v>
      </c>
      <c r="BT92" s="14">
        <v>21</v>
      </c>
      <c r="BU92" s="14">
        <v>22</v>
      </c>
      <c r="BV92" s="14">
        <v>23</v>
      </c>
      <c r="BW92" s="14">
        <v>24</v>
      </c>
      <c r="BX92" s="14">
        <v>25</v>
      </c>
      <c r="BY92" s="14">
        <v>26</v>
      </c>
      <c r="BZ92" s="14">
        <v>27</v>
      </c>
      <c r="CA92" s="14"/>
      <c r="CB92" s="14"/>
      <c r="CC92" s="14"/>
      <c r="CD92" s="14"/>
      <c r="CE92" s="14"/>
      <c r="CF92" s="14"/>
      <c r="CG92" s="14"/>
      <c r="CH92" s="14"/>
      <c r="CI92" s="14"/>
      <c r="CJ92" s="14"/>
      <c r="CK92" s="14"/>
      <c r="CL92" s="14"/>
    </row>
    <row r="93" spans="50:90">
      <c r="AX93" s="14"/>
      <c r="AY93" s="14" t="s">
        <v>246</v>
      </c>
      <c r="AZ93" s="14">
        <v>1</v>
      </c>
      <c r="BA93" s="14">
        <v>2</v>
      </c>
      <c r="BB93" s="14">
        <v>3</v>
      </c>
      <c r="BC93" s="14">
        <v>4</v>
      </c>
      <c r="BD93" s="14">
        <v>5</v>
      </c>
      <c r="BE93" s="14">
        <v>6</v>
      </c>
      <c r="BF93" s="14">
        <v>7</v>
      </c>
      <c r="BG93" s="14">
        <v>8</v>
      </c>
      <c r="BH93" s="14">
        <v>9</v>
      </c>
      <c r="BI93" s="14">
        <v>10</v>
      </c>
      <c r="BJ93" s="14">
        <v>11</v>
      </c>
      <c r="BK93" s="14">
        <v>12</v>
      </c>
      <c r="BL93" s="14">
        <v>13</v>
      </c>
      <c r="BM93" s="14">
        <v>14</v>
      </c>
      <c r="BN93" s="14">
        <v>15</v>
      </c>
      <c r="BO93" s="14">
        <v>16</v>
      </c>
      <c r="BP93" s="14">
        <v>17</v>
      </c>
      <c r="BQ93" s="14">
        <v>18</v>
      </c>
      <c r="BR93" s="14">
        <v>19</v>
      </c>
      <c r="BS93" s="14">
        <v>20</v>
      </c>
      <c r="BT93" s="14">
        <v>21</v>
      </c>
      <c r="BU93" s="14">
        <v>22</v>
      </c>
      <c r="BV93" s="14">
        <v>23</v>
      </c>
      <c r="BW93" s="14">
        <v>24</v>
      </c>
      <c r="BX93" s="14"/>
      <c r="BY93" s="14"/>
      <c r="BZ93" s="14"/>
      <c r="CA93" s="14"/>
      <c r="CB93" s="14"/>
      <c r="CC93" s="14"/>
      <c r="CD93" s="14"/>
      <c r="CE93" s="14"/>
      <c r="CF93" s="14"/>
      <c r="CG93" s="14"/>
      <c r="CH93" s="14"/>
      <c r="CI93" s="14"/>
      <c r="CJ93" s="14"/>
      <c r="CK93" s="14"/>
      <c r="CL93" s="14"/>
    </row>
    <row r="94" spans="50:90">
      <c r="AX94" s="14"/>
      <c r="AY94" s="14" t="s">
        <v>272</v>
      </c>
      <c r="AZ94" s="14">
        <v>1</v>
      </c>
      <c r="BA94" s="14">
        <v>2</v>
      </c>
      <c r="BB94" s="14">
        <v>3</v>
      </c>
      <c r="BC94" s="14">
        <v>4</v>
      </c>
      <c r="BD94" s="14">
        <v>5</v>
      </c>
      <c r="BE94" s="14">
        <v>6</v>
      </c>
      <c r="BF94" s="14">
        <v>7</v>
      </c>
      <c r="BG94" s="14">
        <v>8</v>
      </c>
      <c r="BH94" s="14">
        <v>9</v>
      </c>
      <c r="BI94" s="14">
        <v>10</v>
      </c>
      <c r="BJ94" s="14">
        <v>11</v>
      </c>
      <c r="BK94" s="14">
        <v>12</v>
      </c>
      <c r="BL94" s="14">
        <v>13</v>
      </c>
      <c r="BM94" s="14">
        <v>14</v>
      </c>
      <c r="BN94" s="14">
        <v>15</v>
      </c>
      <c r="BO94" s="14">
        <v>16</v>
      </c>
      <c r="BP94" s="14">
        <v>17</v>
      </c>
      <c r="BQ94" s="14">
        <v>18</v>
      </c>
      <c r="BR94" s="14">
        <v>19</v>
      </c>
      <c r="BS94" s="14">
        <v>20</v>
      </c>
      <c r="BT94" s="14">
        <v>21</v>
      </c>
      <c r="BU94" s="14">
        <v>22</v>
      </c>
      <c r="BV94" s="14">
        <v>23</v>
      </c>
      <c r="BW94" s="14">
        <v>24</v>
      </c>
      <c r="BX94" s="14">
        <v>25</v>
      </c>
      <c r="BY94" s="14">
        <v>26</v>
      </c>
      <c r="BZ94" s="14"/>
      <c r="CA94" s="14"/>
      <c r="CB94" s="14"/>
      <c r="CC94" s="14"/>
      <c r="CD94" s="14"/>
      <c r="CE94" s="14"/>
      <c r="CF94" s="14"/>
      <c r="CG94" s="14"/>
      <c r="CH94" s="14"/>
      <c r="CI94" s="14"/>
      <c r="CJ94" s="14"/>
      <c r="CK94" s="14"/>
      <c r="CL94" s="14"/>
    </row>
    <row r="95" spans="50:90">
      <c r="AX95" s="14"/>
      <c r="AY95" s="14" t="s">
        <v>297</v>
      </c>
      <c r="AZ95" s="14">
        <v>1</v>
      </c>
      <c r="BA95" s="14">
        <v>2</v>
      </c>
      <c r="BB95" s="14">
        <v>3</v>
      </c>
      <c r="BC95" s="14">
        <v>4</v>
      </c>
      <c r="BD95" s="14">
        <v>5</v>
      </c>
      <c r="BE95" s="14">
        <v>6</v>
      </c>
      <c r="BF95" s="14">
        <v>7</v>
      </c>
      <c r="BG95" s="14">
        <v>8</v>
      </c>
      <c r="BH95" s="14">
        <v>9</v>
      </c>
      <c r="BI95" s="14">
        <v>10</v>
      </c>
      <c r="BJ95" s="14">
        <v>11</v>
      </c>
      <c r="BK95" s="14">
        <v>12</v>
      </c>
      <c r="BL95" s="14">
        <v>13</v>
      </c>
      <c r="BM95" s="14">
        <v>14</v>
      </c>
      <c r="BN95" s="14">
        <v>15</v>
      </c>
      <c r="BO95" s="14">
        <v>16</v>
      </c>
      <c r="BP95" s="14">
        <v>17</v>
      </c>
      <c r="BQ95" s="14">
        <v>18</v>
      </c>
      <c r="BR95" s="14">
        <v>19</v>
      </c>
      <c r="BS95" s="14">
        <v>20</v>
      </c>
      <c r="BT95" s="14">
        <v>21</v>
      </c>
      <c r="BU95" s="14">
        <v>22</v>
      </c>
      <c r="BV95" s="14">
        <v>23</v>
      </c>
      <c r="BW95" s="14">
        <v>24</v>
      </c>
      <c r="BX95" s="14">
        <v>25</v>
      </c>
      <c r="BY95" s="14">
        <v>26</v>
      </c>
      <c r="BZ95" s="14">
        <v>27</v>
      </c>
      <c r="CA95" s="14">
        <v>28</v>
      </c>
      <c r="CB95" s="14">
        <v>29</v>
      </c>
      <c r="CC95" s="14">
        <v>30</v>
      </c>
      <c r="CD95" s="14">
        <v>31</v>
      </c>
      <c r="CE95" s="14">
        <v>32</v>
      </c>
      <c r="CF95" s="14">
        <v>33</v>
      </c>
      <c r="CG95" s="14">
        <v>34</v>
      </c>
      <c r="CH95" s="14">
        <v>35</v>
      </c>
      <c r="CI95" s="14">
        <v>36</v>
      </c>
      <c r="CJ95" s="14">
        <v>37</v>
      </c>
      <c r="CK95" s="14">
        <v>38</v>
      </c>
      <c r="CL95" s="14">
        <v>39</v>
      </c>
    </row>
    <row r="96" spans="50:90">
      <c r="AX96" s="14"/>
      <c r="AY96" s="14" t="s">
        <v>337</v>
      </c>
      <c r="AZ96" s="14">
        <v>1</v>
      </c>
      <c r="BA96" s="14">
        <v>2</v>
      </c>
      <c r="BB96" s="14">
        <v>3</v>
      </c>
      <c r="BC96" s="14">
        <v>4</v>
      </c>
      <c r="BD96" s="14">
        <v>5</v>
      </c>
      <c r="BE96" s="14">
        <v>6</v>
      </c>
      <c r="BF96" s="14">
        <v>7</v>
      </c>
      <c r="BG96" s="14">
        <v>8</v>
      </c>
      <c r="BH96" s="14">
        <v>9</v>
      </c>
      <c r="BI96" s="14">
        <v>10</v>
      </c>
      <c r="BJ96" s="14">
        <v>11</v>
      </c>
      <c r="BK96" s="14">
        <v>12</v>
      </c>
      <c r="BL96" s="14">
        <v>13</v>
      </c>
      <c r="BM96" s="14">
        <v>14</v>
      </c>
      <c r="BN96" s="14">
        <v>15</v>
      </c>
      <c r="BO96" s="14">
        <v>16</v>
      </c>
      <c r="BP96" s="14"/>
      <c r="BQ96" s="14"/>
      <c r="BR96" s="14"/>
      <c r="BS96" s="14"/>
      <c r="BT96" s="14"/>
      <c r="BU96" s="14"/>
      <c r="BV96" s="14"/>
      <c r="BW96" s="14"/>
      <c r="BX96" s="14"/>
      <c r="BY96" s="14"/>
      <c r="BZ96" s="14"/>
      <c r="CA96" s="14"/>
      <c r="CB96" s="14"/>
      <c r="CC96" s="14"/>
      <c r="CD96" s="14"/>
      <c r="CE96" s="14"/>
      <c r="CF96" s="14"/>
      <c r="CG96" s="14"/>
      <c r="CH96" s="14"/>
      <c r="CI96" s="14"/>
      <c r="CJ96" s="14"/>
      <c r="CK96" s="14"/>
      <c r="CL96" s="14"/>
    </row>
    <row r="97" spans="50:90">
      <c r="AX97" s="14"/>
      <c r="AY97" s="14" t="s">
        <v>354</v>
      </c>
      <c r="AZ97" s="14">
        <v>1</v>
      </c>
      <c r="BA97" s="14">
        <v>2</v>
      </c>
      <c r="BB97" s="14">
        <v>3</v>
      </c>
      <c r="BC97" s="14">
        <v>4</v>
      </c>
      <c r="BD97" s="14">
        <v>5</v>
      </c>
      <c r="BE97" s="14">
        <v>6</v>
      </c>
      <c r="BF97" s="14">
        <v>7</v>
      </c>
      <c r="BG97" s="14">
        <v>8</v>
      </c>
      <c r="BH97" s="14">
        <v>9</v>
      </c>
      <c r="BI97" s="14">
        <v>10</v>
      </c>
      <c r="BJ97" s="14">
        <v>11</v>
      </c>
      <c r="BK97" s="14">
        <v>12</v>
      </c>
      <c r="BL97" s="14">
        <v>13</v>
      </c>
      <c r="BM97" s="14">
        <v>14</v>
      </c>
      <c r="BN97" s="14">
        <v>15</v>
      </c>
      <c r="BO97" s="14">
        <v>16</v>
      </c>
      <c r="BP97" s="14">
        <v>17</v>
      </c>
      <c r="BQ97" s="14">
        <v>18</v>
      </c>
      <c r="BR97" s="14">
        <v>19</v>
      </c>
      <c r="BS97" s="14">
        <v>20</v>
      </c>
      <c r="BT97" s="14">
        <v>21</v>
      </c>
      <c r="BU97" s="14">
        <v>22</v>
      </c>
      <c r="BV97" s="14">
        <v>23</v>
      </c>
      <c r="BW97" s="14">
        <v>24</v>
      </c>
      <c r="BX97" s="14">
        <v>25</v>
      </c>
      <c r="BY97" s="14">
        <v>26</v>
      </c>
      <c r="BZ97" s="14">
        <v>27</v>
      </c>
      <c r="CA97" s="14"/>
      <c r="CB97" s="14"/>
      <c r="CC97" s="14"/>
      <c r="CD97" s="14"/>
      <c r="CE97" s="14"/>
      <c r="CF97" s="14"/>
      <c r="CG97" s="14"/>
      <c r="CH97" s="14"/>
      <c r="CI97" s="14"/>
      <c r="CJ97" s="14"/>
      <c r="CK97" s="14"/>
      <c r="CL97" s="14"/>
    </row>
    <row r="98" spans="50:90">
      <c r="AX98" s="14"/>
      <c r="AY98" s="14" t="s">
        <v>380</v>
      </c>
      <c r="AZ98" s="14">
        <v>1</v>
      </c>
      <c r="BA98" s="14">
        <v>2</v>
      </c>
      <c r="BB98" s="14">
        <v>3</v>
      </c>
      <c r="BC98" s="14">
        <v>4</v>
      </c>
      <c r="BD98" s="14">
        <v>5</v>
      </c>
      <c r="BE98" s="14">
        <v>6</v>
      </c>
      <c r="BF98" s="14">
        <v>7</v>
      </c>
      <c r="BG98" s="14">
        <v>8</v>
      </c>
      <c r="BH98" s="14">
        <v>9</v>
      </c>
      <c r="BI98" s="14">
        <v>10</v>
      </c>
      <c r="BJ98" s="14">
        <v>11</v>
      </c>
      <c r="BK98" s="14">
        <v>12</v>
      </c>
      <c r="BL98" s="14">
        <v>13</v>
      </c>
      <c r="BM98" s="14">
        <v>14</v>
      </c>
      <c r="BN98" s="14">
        <v>15</v>
      </c>
      <c r="BO98" s="14">
        <v>16</v>
      </c>
      <c r="BP98" s="14">
        <v>17</v>
      </c>
      <c r="BQ98" s="14">
        <v>18</v>
      </c>
      <c r="BR98" s="14">
        <v>19</v>
      </c>
      <c r="BS98" s="14">
        <v>20</v>
      </c>
      <c r="BT98" s="14">
        <v>21</v>
      </c>
      <c r="BU98" s="14">
        <v>22</v>
      </c>
      <c r="BV98" s="14">
        <v>23</v>
      </c>
      <c r="BW98" s="14">
        <v>24</v>
      </c>
      <c r="BX98" s="14">
        <v>25</v>
      </c>
      <c r="BY98" s="14">
        <v>26</v>
      </c>
      <c r="BZ98" s="14">
        <v>27</v>
      </c>
      <c r="CA98" s="14">
        <v>28</v>
      </c>
      <c r="CB98" s="14">
        <v>29</v>
      </c>
      <c r="CC98" s="14">
        <v>30</v>
      </c>
      <c r="CD98" s="14">
        <v>31</v>
      </c>
      <c r="CE98" s="14">
        <v>32</v>
      </c>
      <c r="CF98" s="14">
        <v>33</v>
      </c>
      <c r="CG98" s="14">
        <v>34</v>
      </c>
      <c r="CH98" s="14">
        <v>35</v>
      </c>
      <c r="CI98" s="14">
        <v>36</v>
      </c>
      <c r="CJ98" s="14">
        <v>37</v>
      </c>
      <c r="CK98" s="14">
        <v>38</v>
      </c>
      <c r="CL98" s="14">
        <v>39</v>
      </c>
    </row>
    <row r="99" spans="50:90">
      <c r="AX99" s="14"/>
      <c r="AY99" s="14" t="s">
        <v>420</v>
      </c>
      <c r="AZ99" s="14">
        <v>1</v>
      </c>
      <c r="BA99" s="14">
        <v>2</v>
      </c>
      <c r="BB99" s="14">
        <v>3</v>
      </c>
      <c r="BC99" s="14">
        <v>4</v>
      </c>
      <c r="BD99" s="14">
        <v>5</v>
      </c>
      <c r="BE99" s="14">
        <v>6</v>
      </c>
      <c r="BF99" s="14">
        <v>7</v>
      </c>
      <c r="BG99" s="14">
        <v>8</v>
      </c>
      <c r="BH99" s="14">
        <v>9</v>
      </c>
      <c r="BI99" s="14">
        <v>10</v>
      </c>
      <c r="BJ99" s="14">
        <v>11</v>
      </c>
      <c r="BK99" s="14">
        <v>12</v>
      </c>
      <c r="BL99" s="14">
        <v>13</v>
      </c>
      <c r="BM99" s="14">
        <v>14</v>
      </c>
      <c r="BN99" s="14">
        <v>15</v>
      </c>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row>
    <row r="100" spans="50:90">
      <c r="AX100" s="14"/>
      <c r="AY100" s="14" t="s">
        <v>437</v>
      </c>
      <c r="AZ100" s="14">
        <v>1</v>
      </c>
      <c r="BA100" s="14">
        <v>2</v>
      </c>
      <c r="BB100" s="14">
        <v>3</v>
      </c>
      <c r="BC100" s="14">
        <v>4</v>
      </c>
      <c r="BD100" s="14">
        <v>5</v>
      </c>
      <c r="BE100" s="14">
        <v>6</v>
      </c>
      <c r="BF100" s="14">
        <v>7</v>
      </c>
      <c r="BG100" s="14">
        <v>8</v>
      </c>
      <c r="BH100" s="14">
        <v>9</v>
      </c>
      <c r="BI100" s="14">
        <v>10</v>
      </c>
      <c r="BJ100" s="14">
        <v>11</v>
      </c>
      <c r="BK100" s="14">
        <v>12</v>
      </c>
      <c r="BL100" s="14">
        <v>13</v>
      </c>
      <c r="BM100" s="14">
        <v>14</v>
      </c>
      <c r="BN100" s="14">
        <v>15</v>
      </c>
      <c r="BO100" s="14">
        <v>16</v>
      </c>
      <c r="BP100" s="14">
        <v>17</v>
      </c>
      <c r="BQ100" s="14">
        <v>18</v>
      </c>
      <c r="BR100" s="14"/>
      <c r="BS100" s="14"/>
      <c r="BT100" s="14"/>
      <c r="BU100" s="14"/>
      <c r="BV100" s="14"/>
      <c r="BW100" s="14"/>
      <c r="BX100" s="14"/>
      <c r="BY100" s="14"/>
      <c r="BZ100" s="14"/>
      <c r="CA100" s="14"/>
      <c r="CB100" s="14"/>
      <c r="CC100" s="14"/>
      <c r="CD100" s="14"/>
      <c r="CE100" s="14"/>
      <c r="CF100" s="14"/>
      <c r="CG100" s="14"/>
      <c r="CH100" s="14"/>
      <c r="CI100" s="14"/>
      <c r="CJ100" s="14"/>
      <c r="CK100" s="14"/>
      <c r="CL100" s="14"/>
    </row>
    <row r="101" spans="50:90">
      <c r="AX101" s="14"/>
      <c r="AY101" s="14" t="s">
        <v>454</v>
      </c>
      <c r="AZ101" s="14">
        <v>1</v>
      </c>
      <c r="BA101" s="14">
        <v>2</v>
      </c>
      <c r="BB101" s="14">
        <v>3</v>
      </c>
      <c r="BC101" s="14">
        <v>4</v>
      </c>
      <c r="BD101" s="14">
        <v>5</v>
      </c>
      <c r="BE101" s="14">
        <v>6</v>
      </c>
      <c r="BF101" s="14">
        <v>7</v>
      </c>
      <c r="BG101" s="14">
        <v>8</v>
      </c>
      <c r="BH101" s="14">
        <v>9</v>
      </c>
      <c r="BI101" s="14">
        <v>10</v>
      </c>
      <c r="BJ101" s="14">
        <v>11</v>
      </c>
      <c r="BK101" s="14">
        <v>12</v>
      </c>
      <c r="BL101" s="14">
        <v>13</v>
      </c>
      <c r="BM101" s="14">
        <v>14</v>
      </c>
      <c r="BN101" s="14">
        <v>15</v>
      </c>
      <c r="BO101" s="14">
        <v>16</v>
      </c>
      <c r="BP101" s="14">
        <v>17</v>
      </c>
      <c r="BQ101" s="14">
        <v>18</v>
      </c>
      <c r="BR101" s="14">
        <v>19</v>
      </c>
      <c r="BS101" s="14">
        <v>20</v>
      </c>
      <c r="BT101" s="14">
        <v>21</v>
      </c>
      <c r="BU101" s="14">
        <v>22</v>
      </c>
      <c r="BV101" s="14">
        <v>23</v>
      </c>
      <c r="BW101" s="14">
        <v>24</v>
      </c>
      <c r="BX101" s="14"/>
      <c r="BY101" s="14"/>
      <c r="BZ101" s="14"/>
      <c r="CA101" s="14"/>
      <c r="CB101" s="14"/>
      <c r="CC101" s="14"/>
      <c r="CD101" s="14"/>
      <c r="CE101" s="14"/>
      <c r="CF101" s="14"/>
      <c r="CG101" s="14"/>
      <c r="CH101" s="14"/>
      <c r="CI101" s="14"/>
      <c r="CJ101" s="14"/>
      <c r="CK101" s="14"/>
      <c r="CL101" s="14"/>
    </row>
    <row r="102" spans="50:90">
      <c r="AX102" s="14"/>
      <c r="AY102" s="14" t="s">
        <v>478</v>
      </c>
      <c r="AZ102" s="14">
        <v>1</v>
      </c>
      <c r="BA102" s="14">
        <v>2</v>
      </c>
      <c r="BB102" s="14">
        <v>3</v>
      </c>
      <c r="BC102" s="14">
        <v>4</v>
      </c>
      <c r="BD102" s="14">
        <v>5</v>
      </c>
      <c r="BE102" s="14">
        <v>6</v>
      </c>
      <c r="BF102" s="14">
        <v>7</v>
      </c>
      <c r="BG102" s="14">
        <v>8</v>
      </c>
      <c r="BH102" s="14">
        <v>9</v>
      </c>
      <c r="BI102" s="14">
        <v>10</v>
      </c>
      <c r="BJ102" s="14">
        <v>11</v>
      </c>
      <c r="BK102" s="14">
        <v>12</v>
      </c>
      <c r="BL102" s="14">
        <v>13</v>
      </c>
      <c r="BM102" s="14">
        <v>14</v>
      </c>
      <c r="BN102" s="14">
        <v>15</v>
      </c>
      <c r="BO102" s="14">
        <v>16</v>
      </c>
      <c r="BP102" s="14">
        <v>17</v>
      </c>
      <c r="BQ102" s="14">
        <v>18</v>
      </c>
      <c r="BR102" s="14">
        <v>19</v>
      </c>
      <c r="BS102" s="14">
        <v>20</v>
      </c>
      <c r="BT102" s="14"/>
      <c r="BU102" s="14"/>
      <c r="BV102" s="14"/>
      <c r="BW102" s="14"/>
      <c r="BX102" s="14"/>
      <c r="BY102" s="14"/>
      <c r="BZ102" s="14"/>
      <c r="CA102" s="14"/>
      <c r="CB102" s="14"/>
      <c r="CC102" s="14"/>
      <c r="CD102" s="14"/>
      <c r="CE102" s="14"/>
      <c r="CF102" s="14"/>
      <c r="CG102" s="14"/>
      <c r="CH102" s="14"/>
      <c r="CI102" s="14"/>
      <c r="CJ102" s="14"/>
      <c r="CK102" s="14"/>
      <c r="CL102" s="14"/>
    </row>
    <row r="103" spans="50:90">
      <c r="AX103" s="14"/>
      <c r="AY103" s="14" t="s">
        <v>497</v>
      </c>
      <c r="AZ103" s="14">
        <v>1</v>
      </c>
      <c r="BA103" s="14">
        <v>2</v>
      </c>
      <c r="BB103" s="14">
        <v>3</v>
      </c>
      <c r="BC103" s="14">
        <v>4</v>
      </c>
      <c r="BD103" s="14">
        <v>5</v>
      </c>
      <c r="BE103" s="14">
        <v>6</v>
      </c>
      <c r="BF103" s="14">
        <v>7</v>
      </c>
      <c r="BG103" s="14">
        <v>8</v>
      </c>
      <c r="BH103" s="14">
        <v>9</v>
      </c>
      <c r="BI103" s="14">
        <v>10</v>
      </c>
      <c r="BJ103" s="14">
        <v>11</v>
      </c>
      <c r="BK103" s="14">
        <v>12</v>
      </c>
      <c r="BL103" s="14">
        <v>13</v>
      </c>
      <c r="BM103" s="14">
        <v>14</v>
      </c>
      <c r="BN103" s="14">
        <v>15</v>
      </c>
      <c r="BO103" s="14">
        <v>16</v>
      </c>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row>
    <row r="104" spans="50:90">
      <c r="AX104" s="14"/>
      <c r="AY104" s="14" t="s">
        <v>513</v>
      </c>
      <c r="AZ104" s="14">
        <v>1</v>
      </c>
      <c r="BA104" s="14">
        <v>2</v>
      </c>
      <c r="BB104" s="14">
        <v>3</v>
      </c>
      <c r="BC104" s="14">
        <v>4</v>
      </c>
      <c r="BD104" s="14">
        <v>5</v>
      </c>
      <c r="BE104" s="14">
        <v>6</v>
      </c>
      <c r="BF104" s="14">
        <v>7</v>
      </c>
      <c r="BG104" s="14">
        <v>8</v>
      </c>
      <c r="BH104" s="14">
        <v>9</v>
      </c>
      <c r="BI104" s="14">
        <v>10</v>
      </c>
      <c r="BJ104" s="14">
        <v>11</v>
      </c>
      <c r="BK104" s="14">
        <v>12</v>
      </c>
      <c r="BL104" s="14">
        <v>13</v>
      </c>
      <c r="BM104" s="14">
        <v>14</v>
      </c>
      <c r="BN104" s="14">
        <v>15</v>
      </c>
      <c r="BO104" s="14">
        <v>16</v>
      </c>
      <c r="BP104" s="14">
        <v>17</v>
      </c>
      <c r="BQ104" s="14">
        <v>18</v>
      </c>
      <c r="BR104" s="14">
        <v>19</v>
      </c>
      <c r="BS104" s="14">
        <v>20</v>
      </c>
      <c r="BT104" s="14"/>
      <c r="BU104" s="5"/>
      <c r="BV104" s="5"/>
      <c r="BW104" s="5"/>
      <c r="BX104" s="5"/>
      <c r="BY104" s="5"/>
      <c r="BZ104" s="5"/>
      <c r="CA104" s="5"/>
      <c r="CB104" s="5"/>
      <c r="CC104" s="5"/>
      <c r="CD104" s="5"/>
      <c r="CE104" s="5"/>
      <c r="CF104" s="5"/>
      <c r="CG104" s="5"/>
      <c r="CH104" s="5"/>
      <c r="CI104" s="5"/>
      <c r="CJ104" s="5"/>
      <c r="CK104" s="5"/>
      <c r="CL104" s="5"/>
    </row>
    <row r="105" spans="50:90">
      <c r="AX105" s="14"/>
      <c r="AY105" s="14" t="s">
        <v>530</v>
      </c>
      <c r="AZ105" s="14">
        <v>1</v>
      </c>
      <c r="BA105" s="14">
        <v>2</v>
      </c>
      <c r="BB105" s="14">
        <v>3</v>
      </c>
      <c r="BC105" s="14">
        <v>4</v>
      </c>
      <c r="BD105" s="14"/>
      <c r="BE105" s="14"/>
      <c r="BF105" s="14"/>
      <c r="BG105" s="14"/>
      <c r="BH105" s="14"/>
      <c r="BI105" s="14"/>
      <c r="BJ105" s="14"/>
      <c r="BK105" s="14"/>
      <c r="BL105" s="14"/>
      <c r="BM105" s="14"/>
      <c r="BN105" s="14"/>
      <c r="BO105" s="14"/>
      <c r="BP105" s="14"/>
      <c r="BQ105" s="14"/>
      <c r="BR105" s="14"/>
      <c r="BS105" s="14"/>
      <c r="BT105" s="14"/>
      <c r="BU105" s="5"/>
      <c r="BV105" s="5"/>
      <c r="BW105" s="5"/>
      <c r="BX105" s="5"/>
      <c r="BY105" s="5"/>
      <c r="BZ105" s="5"/>
      <c r="CA105" s="5"/>
      <c r="CB105" s="5"/>
      <c r="CC105" s="5"/>
      <c r="CD105" s="5"/>
      <c r="CE105" s="5"/>
      <c r="CF105" s="5"/>
      <c r="CG105" s="5"/>
      <c r="CH105" s="5"/>
      <c r="CI105" s="5"/>
      <c r="CJ105" s="5"/>
      <c r="CK105" s="5"/>
      <c r="CL105" s="5"/>
    </row>
    <row r="106" spans="50:90">
      <c r="AX106" s="14"/>
      <c r="AY106" s="14" t="s">
        <v>535</v>
      </c>
      <c r="AZ106" s="14">
        <v>1</v>
      </c>
      <c r="BA106" s="14">
        <v>2</v>
      </c>
      <c r="BB106" s="14"/>
      <c r="BC106" s="14"/>
      <c r="BD106" s="14"/>
      <c r="BE106" s="14"/>
      <c r="BF106" s="14"/>
      <c r="BG106" s="14"/>
      <c r="BH106" s="14"/>
      <c r="BI106" s="14"/>
      <c r="BJ106" s="14"/>
      <c r="BK106" s="14"/>
      <c r="BL106" s="14"/>
      <c r="BM106" s="14"/>
      <c r="BN106" s="14"/>
      <c r="BO106" s="14"/>
      <c r="BP106" s="14"/>
      <c r="BQ106" s="14"/>
      <c r="BR106" s="14"/>
      <c r="BS106" s="14"/>
      <c r="BT106" s="14"/>
      <c r="BU106" s="5"/>
      <c r="BV106" s="5"/>
      <c r="BW106" s="5"/>
      <c r="BX106" s="5"/>
      <c r="BY106" s="5"/>
      <c r="BZ106" s="5"/>
      <c r="CA106" s="5"/>
      <c r="CB106" s="5"/>
      <c r="CC106" s="5"/>
      <c r="CD106" s="5"/>
      <c r="CE106" s="5"/>
      <c r="CF106" s="5"/>
      <c r="CG106" s="5"/>
      <c r="CH106" s="5"/>
      <c r="CI106" s="5"/>
      <c r="CJ106" s="5"/>
      <c r="CK106" s="5"/>
      <c r="CL106" s="5"/>
    </row>
    <row r="107" spans="50:90">
      <c r="AX107" s="14"/>
      <c r="AY107" s="14" t="s">
        <v>537</v>
      </c>
      <c r="AZ107" s="14">
        <v>1</v>
      </c>
      <c r="BA107" s="14"/>
      <c r="BB107" s="14"/>
      <c r="BC107" s="14"/>
      <c r="BD107" s="14"/>
      <c r="BE107" s="14"/>
      <c r="BF107" s="14"/>
      <c r="BG107" s="14"/>
      <c r="BH107" s="14"/>
      <c r="BI107" s="14"/>
      <c r="BJ107" s="14"/>
      <c r="BK107" s="14"/>
      <c r="BL107" s="14"/>
      <c r="BM107" s="14"/>
      <c r="BN107" s="14"/>
      <c r="BO107" s="14"/>
      <c r="BP107" s="14"/>
      <c r="BQ107" s="14"/>
      <c r="BR107" s="14"/>
      <c r="BS107" s="14"/>
      <c r="BT107" s="14"/>
      <c r="BU107" s="5"/>
      <c r="BV107" s="5"/>
      <c r="BW107" s="5"/>
      <c r="BX107" s="5"/>
      <c r="BY107" s="5"/>
      <c r="BZ107" s="5"/>
      <c r="CA107" s="5"/>
      <c r="CB107" s="5"/>
      <c r="CC107" s="5"/>
      <c r="CD107" s="5"/>
      <c r="CE107" s="5"/>
      <c r="CF107" s="5"/>
      <c r="CG107" s="5"/>
      <c r="CH107" s="5"/>
      <c r="CI107" s="5"/>
      <c r="CJ107" s="5"/>
      <c r="CK107" s="5"/>
      <c r="CL107" s="5"/>
    </row>
    <row r="108" spans="50:90">
      <c r="AX108" s="14"/>
      <c r="AY108" s="14" t="s">
        <v>540</v>
      </c>
      <c r="AZ108" s="14">
        <v>1</v>
      </c>
      <c r="BA108" s="14"/>
      <c r="BB108" s="14"/>
      <c r="BC108" s="14"/>
      <c r="BD108" s="14"/>
      <c r="BE108" s="14"/>
      <c r="BF108" s="14"/>
      <c r="BG108" s="14"/>
      <c r="BH108" s="14"/>
      <c r="BI108" s="14"/>
      <c r="BJ108" s="14"/>
      <c r="BK108" s="14"/>
      <c r="BL108" s="14"/>
      <c r="BM108" s="14"/>
      <c r="BN108" s="14"/>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row>
    <row r="109" spans="50:98">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J109" s="5"/>
      <c r="CK109" s="5"/>
      <c r="CL109" s="26"/>
      <c r="CS109" s="27" t="s">
        <v>542</v>
      </c>
      <c r="CT109" s="27"/>
    </row>
    <row r="110" spans="50:142">
      <c r="AX110" s="14"/>
      <c r="AY110" s="14"/>
      <c r="AZ110" s="14"/>
      <c r="BA110" s="14" t="s">
        <v>25</v>
      </c>
      <c r="BB110" s="14" t="s">
        <v>27</v>
      </c>
      <c r="BC110" s="14" t="s">
        <v>28</v>
      </c>
      <c r="BD110" s="14" t="s">
        <v>29</v>
      </c>
      <c r="BE110" s="14" t="s">
        <v>30</v>
      </c>
      <c r="BF110" s="14" t="s">
        <v>31</v>
      </c>
      <c r="BG110" s="14" t="s">
        <v>32</v>
      </c>
      <c r="BH110" s="14" t="s">
        <v>33</v>
      </c>
      <c r="BI110" s="14" t="s">
        <v>543</v>
      </c>
      <c r="BJ110" s="14" t="s">
        <v>35</v>
      </c>
      <c r="BK110" s="14" t="s">
        <v>36</v>
      </c>
      <c r="BL110" s="14" t="s">
        <v>544</v>
      </c>
      <c r="BM110" s="14" t="s">
        <v>38</v>
      </c>
      <c r="BN110" s="14" t="s">
        <v>545</v>
      </c>
      <c r="BO110" s="14" t="s">
        <v>546</v>
      </c>
      <c r="BP110" s="14" t="s">
        <v>41</v>
      </c>
      <c r="BQ110" s="14" t="s">
        <v>42</v>
      </c>
      <c r="BR110" s="14" t="s">
        <v>547</v>
      </c>
      <c r="BS110" s="14" t="s">
        <v>44</v>
      </c>
      <c r="BT110" s="14" t="s">
        <v>548</v>
      </c>
      <c r="BU110" s="14" t="s">
        <v>549</v>
      </c>
      <c r="BV110" s="14" t="s">
        <v>550</v>
      </c>
      <c r="BW110" s="14" t="s">
        <v>48</v>
      </c>
      <c r="BX110" s="14" t="s">
        <v>49</v>
      </c>
      <c r="BY110" s="14" t="s">
        <v>551</v>
      </c>
      <c r="BZ110" s="14" t="s">
        <v>552</v>
      </c>
      <c r="CA110" s="14" t="s">
        <v>553</v>
      </c>
      <c r="CB110" s="14" t="s">
        <v>53</v>
      </c>
      <c r="CC110" s="14" t="s">
        <v>554</v>
      </c>
      <c r="CD110" s="14" t="s">
        <v>55</v>
      </c>
      <c r="CE110" s="14" t="s">
        <v>56</v>
      </c>
      <c r="CF110" s="14" t="s">
        <v>57</v>
      </c>
      <c r="CG110" s="14" t="s">
        <v>58</v>
      </c>
      <c r="CH110" s="25" t="s">
        <v>59</v>
      </c>
      <c r="CI110" s="14" t="s">
        <v>60</v>
      </c>
      <c r="CJ110" s="14" t="s">
        <v>61</v>
      </c>
      <c r="CK110" s="14" t="s">
        <v>62</v>
      </c>
      <c r="CL110" s="14" t="s">
        <v>63</v>
      </c>
      <c r="CM110" s="14" t="s">
        <v>64</v>
      </c>
      <c r="CN110" s="14" t="s">
        <v>65</v>
      </c>
      <c r="CO110" s="14" t="s">
        <v>555</v>
      </c>
      <c r="CP110" s="14" t="s">
        <v>68</v>
      </c>
      <c r="CQ110" s="14" t="s">
        <v>69</v>
      </c>
      <c r="CR110" s="14"/>
      <c r="CS110" s="14"/>
      <c r="CT110" s="14"/>
      <c r="CU110" s="28"/>
      <c r="CV110" s="14" t="s">
        <v>25</v>
      </c>
      <c r="CW110" s="14" t="s">
        <v>27</v>
      </c>
      <c r="CX110" s="14" t="s">
        <v>28</v>
      </c>
      <c r="CY110" s="14" t="s">
        <v>29</v>
      </c>
      <c r="CZ110" s="14" t="s">
        <v>30</v>
      </c>
      <c r="DA110" s="14" t="s">
        <v>31</v>
      </c>
      <c r="DB110" s="14" t="s">
        <v>32</v>
      </c>
      <c r="DC110" s="14" t="s">
        <v>33</v>
      </c>
      <c r="DD110" s="14" t="s">
        <v>543</v>
      </c>
      <c r="DE110" s="14" t="s">
        <v>35</v>
      </c>
      <c r="DF110" s="14" t="s">
        <v>36</v>
      </c>
      <c r="DG110" s="14" t="s">
        <v>544</v>
      </c>
      <c r="DH110" s="14" t="s">
        <v>38</v>
      </c>
      <c r="DI110" s="14" t="s">
        <v>545</v>
      </c>
      <c r="DJ110" s="14" t="s">
        <v>546</v>
      </c>
      <c r="DK110" s="14" t="s">
        <v>41</v>
      </c>
      <c r="DL110" s="14" t="s">
        <v>42</v>
      </c>
      <c r="DM110" s="14" t="s">
        <v>547</v>
      </c>
      <c r="DN110" s="14" t="s">
        <v>44</v>
      </c>
      <c r="DO110" s="14" t="s">
        <v>548</v>
      </c>
      <c r="DP110" s="14" t="s">
        <v>549</v>
      </c>
      <c r="DQ110" s="14" t="s">
        <v>550</v>
      </c>
      <c r="DR110" s="14" t="s">
        <v>48</v>
      </c>
      <c r="DS110" s="14" t="s">
        <v>49</v>
      </c>
      <c r="DT110" s="14" t="s">
        <v>551</v>
      </c>
      <c r="DU110" s="14" t="s">
        <v>552</v>
      </c>
      <c r="DV110" s="14" t="s">
        <v>553</v>
      </c>
      <c r="DW110" s="14" t="s">
        <v>53</v>
      </c>
      <c r="DX110" s="14" t="s">
        <v>554</v>
      </c>
      <c r="DY110" s="14" t="s">
        <v>55</v>
      </c>
      <c r="DZ110" s="14" t="s">
        <v>56</v>
      </c>
      <c r="EA110" s="14" t="s">
        <v>57</v>
      </c>
      <c r="EB110" s="14" t="s">
        <v>58</v>
      </c>
      <c r="EC110" t="s">
        <v>59</v>
      </c>
      <c r="ED110" t="s">
        <v>60</v>
      </c>
      <c r="EE110" t="s">
        <v>61</v>
      </c>
      <c r="EF110" t="s">
        <v>62</v>
      </c>
      <c r="EG110" t="s">
        <v>63</v>
      </c>
      <c r="EH110" t="s">
        <v>64</v>
      </c>
      <c r="EI110" t="s">
        <v>65</v>
      </c>
      <c r="EJ110" t="s">
        <v>555</v>
      </c>
      <c r="EK110" t="s">
        <v>68</v>
      </c>
      <c r="EL110" t="s">
        <v>69</v>
      </c>
    </row>
    <row r="111" spans="47:132">
      <c r="AU111" s="6" t="s">
        <v>556</v>
      </c>
      <c r="AW111" s="15" t="s">
        <v>557</v>
      </c>
      <c r="AX111" s="16" t="s">
        <v>98</v>
      </c>
      <c r="AY111" s="17" t="s">
        <v>99</v>
      </c>
      <c r="AZ111" s="18" t="s">
        <v>11</v>
      </c>
      <c r="BA111" s="18"/>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4"/>
      <c r="BZ111" s="24"/>
      <c r="CA111" s="24"/>
      <c r="CB111" s="24"/>
      <c r="CC111" s="24"/>
      <c r="CD111" s="24"/>
      <c r="CE111" s="24"/>
      <c r="CF111" s="24"/>
      <c r="CG111" s="24"/>
      <c r="CJ111" s="18"/>
      <c r="CK111" s="17"/>
      <c r="CL111" s="17"/>
      <c r="CM111" s="17"/>
      <c r="CN111" s="17"/>
      <c r="CO111" s="17"/>
      <c r="CP111" s="17"/>
      <c r="CQ111" s="17"/>
      <c r="CR111" s="17"/>
      <c r="CS111" s="17"/>
      <c r="CT111" s="25" t="s">
        <v>99</v>
      </c>
      <c r="CU111" s="18" t="s">
        <v>11</v>
      </c>
      <c r="CV111" s="17"/>
      <c r="CW111" s="17"/>
      <c r="CX111" s="17"/>
      <c r="CY111" s="17"/>
      <c r="CZ111" s="17"/>
      <c r="DA111" s="17"/>
      <c r="DB111" s="17"/>
      <c r="DC111" s="17"/>
      <c r="DD111" s="17"/>
      <c r="DE111" s="17"/>
      <c r="DF111" s="17"/>
      <c r="DG111" s="17"/>
      <c r="DH111" s="17"/>
      <c r="DI111" s="17"/>
      <c r="DJ111" s="17"/>
      <c r="DK111" s="17"/>
      <c r="DL111" s="17"/>
      <c r="DM111" s="17"/>
      <c r="DN111" s="17"/>
      <c r="DO111" s="17"/>
      <c r="DP111" s="17"/>
      <c r="DQ111" s="17"/>
      <c r="DR111" s="17"/>
      <c r="DS111" s="17"/>
      <c r="DT111" s="14"/>
      <c r="DU111" s="24"/>
      <c r="DV111" s="24"/>
      <c r="DW111" s="24"/>
      <c r="DX111" s="24"/>
      <c r="DY111" s="24"/>
      <c r="DZ111" s="24"/>
      <c r="EA111" s="24"/>
      <c r="EB111" s="24"/>
    </row>
    <row r="112" spans="50:142">
      <c r="AX112" s="19" t="s">
        <v>100</v>
      </c>
      <c r="AY112" s="17" t="s">
        <v>101</v>
      </c>
      <c r="AZ112" s="18" t="s">
        <v>11</v>
      </c>
      <c r="BA112" s="20">
        <v>651089</v>
      </c>
      <c r="BB112" s="20">
        <v>406054</v>
      </c>
      <c r="BC112" s="20">
        <v>183786</v>
      </c>
      <c r="BD112" s="20">
        <v>90385</v>
      </c>
      <c r="BE112" s="20">
        <v>222268</v>
      </c>
      <c r="BF112" s="20">
        <v>222268</v>
      </c>
      <c r="BG112" s="20">
        <v>38993</v>
      </c>
      <c r="BH112" s="20">
        <v>58258</v>
      </c>
      <c r="BI112" s="20">
        <v>48109</v>
      </c>
      <c r="BJ112" s="20">
        <v>28956</v>
      </c>
      <c r="BK112" s="20">
        <v>5286</v>
      </c>
      <c r="BL112" s="20">
        <v>5102</v>
      </c>
      <c r="BM112" s="20">
        <v>124778</v>
      </c>
      <c r="BN112" s="20">
        <v>239</v>
      </c>
      <c r="BO112" s="20">
        <v>222029</v>
      </c>
      <c r="BP112" s="20">
        <v>101605</v>
      </c>
      <c r="BQ112" s="20">
        <v>12555</v>
      </c>
      <c r="BR112" s="20">
        <v>11167</v>
      </c>
      <c r="BS112" s="20">
        <v>49472</v>
      </c>
      <c r="BT112" s="20">
        <v>10659</v>
      </c>
      <c r="BU112" s="20">
        <v>9047</v>
      </c>
      <c r="BV112" s="20">
        <v>108324</v>
      </c>
      <c r="BW112" s="20">
        <v>10637</v>
      </c>
      <c r="BX112" s="20">
        <v>1463</v>
      </c>
      <c r="BY112" s="20">
        <v>222268</v>
      </c>
      <c r="BZ112" s="20">
        <v>136603</v>
      </c>
      <c r="CA112" s="20">
        <v>18865</v>
      </c>
      <c r="CB112" s="20">
        <v>19052</v>
      </c>
      <c r="CC112" s="20">
        <v>47748</v>
      </c>
      <c r="CD112" s="20">
        <v>222268</v>
      </c>
      <c r="CE112" s="20">
        <v>9047</v>
      </c>
      <c r="CF112" s="20">
        <v>124088</v>
      </c>
      <c r="CG112" s="20">
        <v>51638</v>
      </c>
      <c r="CH112" s="20">
        <v>59360</v>
      </c>
      <c r="CI112" s="20">
        <v>89133</v>
      </c>
      <c r="CJ112" s="20">
        <v>6797</v>
      </c>
      <c r="CK112" s="20">
        <v>881</v>
      </c>
      <c r="CL112" s="20">
        <v>868</v>
      </c>
      <c r="CM112" s="20">
        <v>1145</v>
      </c>
      <c r="CN112" s="20">
        <v>3903</v>
      </c>
      <c r="CO112" s="20">
        <v>4700</v>
      </c>
      <c r="CP112" s="20">
        <v>2156</v>
      </c>
      <c r="CQ112" s="20">
        <v>2544</v>
      </c>
      <c r="CS112" s="29"/>
      <c r="CT112" s="25" t="s">
        <v>101</v>
      </c>
      <c r="CU112" s="18" t="s">
        <v>11</v>
      </c>
      <c r="CV112" s="29">
        <v>795192</v>
      </c>
      <c r="CW112" s="29">
        <v>436492</v>
      </c>
      <c r="CX112" s="29">
        <v>211699</v>
      </c>
      <c r="CY112" s="29">
        <v>100745</v>
      </c>
      <c r="CZ112" s="29">
        <v>224793</v>
      </c>
      <c r="DA112" s="29">
        <v>224793</v>
      </c>
      <c r="DB112" s="29">
        <v>39863</v>
      </c>
      <c r="DC112" s="29">
        <v>55245</v>
      </c>
      <c r="DD112" s="29">
        <v>45925</v>
      </c>
      <c r="DE112" s="29">
        <v>27617</v>
      </c>
      <c r="DF112" s="29">
        <v>5070</v>
      </c>
      <c r="DG112" s="29">
        <v>4885</v>
      </c>
      <c r="DH112" s="29">
        <v>129317</v>
      </c>
      <c r="DI112" s="29">
        <v>368</v>
      </c>
      <c r="DJ112" s="29">
        <v>224425</v>
      </c>
      <c r="DK112" s="29">
        <v>105335</v>
      </c>
      <c r="DL112" s="29">
        <v>13390</v>
      </c>
      <c r="DM112" s="29">
        <v>11821</v>
      </c>
      <c r="DN112" s="29">
        <v>52218</v>
      </c>
      <c r="DO112" s="29">
        <v>10567</v>
      </c>
      <c r="DP112" s="29">
        <v>9001</v>
      </c>
      <c r="DQ112" s="29">
        <v>106692</v>
      </c>
      <c r="DR112" s="29">
        <v>11036</v>
      </c>
      <c r="DS112" s="29">
        <v>1362</v>
      </c>
      <c r="DT112" s="29">
        <v>224793</v>
      </c>
      <c r="DU112" s="29">
        <v>137450</v>
      </c>
      <c r="DV112" s="29">
        <v>19854</v>
      </c>
      <c r="DW112" s="29">
        <v>19156</v>
      </c>
      <c r="DX112" s="29">
        <v>48333</v>
      </c>
      <c r="DY112" s="29">
        <v>224793</v>
      </c>
      <c r="DZ112" s="29">
        <v>8733</v>
      </c>
      <c r="EA112" s="17">
        <v>123628</v>
      </c>
      <c r="EB112" s="24">
        <v>49608</v>
      </c>
      <c r="EC112">
        <v>59734</v>
      </c>
      <c r="ED112">
        <v>92432</v>
      </c>
      <c r="EE112">
        <v>6484</v>
      </c>
      <c r="EF112">
        <v>813</v>
      </c>
      <c r="EG112">
        <v>824</v>
      </c>
      <c r="EH112">
        <v>1132</v>
      </c>
      <c r="EI112">
        <v>3715</v>
      </c>
      <c r="EJ112">
        <v>4608</v>
      </c>
      <c r="EK112">
        <v>2119</v>
      </c>
      <c r="EL112">
        <v>2489</v>
      </c>
    </row>
    <row r="113" spans="50:142">
      <c r="AX113" s="21" t="s">
        <v>123</v>
      </c>
      <c r="AY113" s="17" t="s">
        <v>124</v>
      </c>
      <c r="AZ113" s="18" t="s">
        <v>11</v>
      </c>
      <c r="BA113" s="17">
        <v>15304</v>
      </c>
      <c r="BB113" s="17">
        <v>8380</v>
      </c>
      <c r="BC113" s="17">
        <v>4970</v>
      </c>
      <c r="BD113" s="17">
        <v>2596</v>
      </c>
      <c r="BE113" s="17">
        <v>3410</v>
      </c>
      <c r="BF113" s="17">
        <v>3410</v>
      </c>
      <c r="BG113" s="17">
        <v>679</v>
      </c>
      <c r="BH113" s="17">
        <v>969</v>
      </c>
      <c r="BI113" s="17">
        <v>403</v>
      </c>
      <c r="BJ113" s="17">
        <v>172</v>
      </c>
      <c r="BK113" s="17">
        <v>134</v>
      </c>
      <c r="BL113" s="17">
        <v>60</v>
      </c>
      <c r="BM113" s="17">
        <v>1755</v>
      </c>
      <c r="BN113" s="17">
        <v>7</v>
      </c>
      <c r="BO113" s="17">
        <v>3403</v>
      </c>
      <c r="BP113" s="17">
        <v>690</v>
      </c>
      <c r="BQ113" s="17">
        <v>151</v>
      </c>
      <c r="BR113" s="17">
        <v>154</v>
      </c>
      <c r="BS113" s="17">
        <v>193</v>
      </c>
      <c r="BT113" s="17">
        <v>11</v>
      </c>
      <c r="BU113" s="17">
        <v>13</v>
      </c>
      <c r="BV113" s="17">
        <v>2233</v>
      </c>
      <c r="BW113" s="17">
        <v>444</v>
      </c>
      <c r="BX113" s="17">
        <v>36</v>
      </c>
      <c r="BY113" s="14">
        <v>3410</v>
      </c>
      <c r="BZ113" s="24">
        <v>2426</v>
      </c>
      <c r="CA113" s="24">
        <v>358</v>
      </c>
      <c r="CB113" s="24">
        <v>188</v>
      </c>
      <c r="CC113" s="24">
        <v>438</v>
      </c>
      <c r="CD113" s="24">
        <v>3410</v>
      </c>
      <c r="CE113" s="24">
        <v>268</v>
      </c>
      <c r="CF113" s="24">
        <v>1988</v>
      </c>
      <c r="CG113" s="24">
        <v>350</v>
      </c>
      <c r="CH113">
        <v>219</v>
      </c>
      <c r="CI113">
        <v>1154</v>
      </c>
      <c r="CJ113" s="17">
        <v>47</v>
      </c>
      <c r="CK113" s="17">
        <v>1</v>
      </c>
      <c r="CL113" s="17">
        <v>2</v>
      </c>
      <c r="CM113" s="17">
        <v>1</v>
      </c>
      <c r="CN113" s="17">
        <v>43</v>
      </c>
      <c r="CO113" s="17">
        <v>25</v>
      </c>
      <c r="CP113" s="17">
        <v>2</v>
      </c>
      <c r="CQ113" s="17">
        <v>23</v>
      </c>
      <c r="CR113" s="17"/>
      <c r="CS113" s="17"/>
      <c r="CT113" s="25" t="s">
        <v>124</v>
      </c>
      <c r="CU113" s="18" t="s">
        <v>11</v>
      </c>
      <c r="CV113" s="17">
        <v>26127</v>
      </c>
      <c r="CW113" s="17">
        <v>13436</v>
      </c>
      <c r="CX113" s="17">
        <v>8081</v>
      </c>
      <c r="CY113" s="17">
        <v>4343</v>
      </c>
      <c r="CZ113" s="17">
        <v>5355</v>
      </c>
      <c r="DA113" s="17">
        <v>5355</v>
      </c>
      <c r="DB113" s="17">
        <v>992</v>
      </c>
      <c r="DC113" s="17">
        <v>1515</v>
      </c>
      <c r="DD113" s="17">
        <v>705</v>
      </c>
      <c r="DE113" s="17">
        <v>354</v>
      </c>
      <c r="DF113" s="17">
        <v>197</v>
      </c>
      <c r="DG113" s="17">
        <v>103</v>
      </c>
      <c r="DH113" s="17">
        <v>2835</v>
      </c>
      <c r="DI113" s="17">
        <v>13</v>
      </c>
      <c r="DJ113" s="17">
        <v>5342</v>
      </c>
      <c r="DK113" s="17">
        <v>1035</v>
      </c>
      <c r="DL113" s="17">
        <v>258</v>
      </c>
      <c r="DM113" s="17">
        <v>270</v>
      </c>
      <c r="DN113" s="17">
        <v>278</v>
      </c>
      <c r="DO113" s="17">
        <v>26</v>
      </c>
      <c r="DP113" s="17">
        <v>27</v>
      </c>
      <c r="DQ113" s="17">
        <v>3681</v>
      </c>
      <c r="DR113" s="17">
        <v>567</v>
      </c>
      <c r="DS113" s="17">
        <v>59</v>
      </c>
      <c r="DT113" s="14">
        <v>5355</v>
      </c>
      <c r="DU113" s="24">
        <v>3916</v>
      </c>
      <c r="DV113" s="24">
        <v>552</v>
      </c>
      <c r="DW113" s="24">
        <v>358</v>
      </c>
      <c r="DX113" s="24">
        <v>529</v>
      </c>
      <c r="DY113" s="24">
        <v>5355</v>
      </c>
      <c r="DZ113" s="24">
        <v>389</v>
      </c>
      <c r="EA113" s="24">
        <v>3059</v>
      </c>
      <c r="EB113" s="24">
        <v>703</v>
      </c>
      <c r="EC113">
        <v>435</v>
      </c>
      <c r="ED113">
        <v>1907</v>
      </c>
      <c r="EE113">
        <v>101</v>
      </c>
      <c r="EF113">
        <v>2</v>
      </c>
      <c r="EG113">
        <v>3</v>
      </c>
      <c r="EH113">
        <v>3</v>
      </c>
      <c r="EI113">
        <v>93</v>
      </c>
      <c r="EJ113">
        <v>41</v>
      </c>
      <c r="EK113">
        <v>1</v>
      </c>
      <c r="EL113">
        <v>40</v>
      </c>
    </row>
    <row r="114" spans="50:142">
      <c r="AX114" s="22" t="s">
        <v>141</v>
      </c>
      <c r="AY114" s="17" t="s">
        <v>142</v>
      </c>
      <c r="AZ114" s="18" t="s">
        <v>11</v>
      </c>
      <c r="BA114" s="17">
        <v>45504</v>
      </c>
      <c r="BB114" s="17">
        <v>24132</v>
      </c>
      <c r="BC114" s="17">
        <v>4970</v>
      </c>
      <c r="BD114" s="17">
        <v>2583</v>
      </c>
      <c r="BE114" s="17">
        <v>19162</v>
      </c>
      <c r="BF114" s="17">
        <v>19162</v>
      </c>
      <c r="BG114" s="17">
        <v>3129</v>
      </c>
      <c r="BH114" s="17">
        <v>4122</v>
      </c>
      <c r="BI114" s="17">
        <v>2967</v>
      </c>
      <c r="BJ114" s="17">
        <v>2465</v>
      </c>
      <c r="BK114" s="17">
        <v>139</v>
      </c>
      <c r="BL114" s="17">
        <v>99</v>
      </c>
      <c r="BM114" s="17">
        <v>11901</v>
      </c>
      <c r="BN114" s="17">
        <v>10</v>
      </c>
      <c r="BO114" s="17">
        <v>19152</v>
      </c>
      <c r="BP114" s="17">
        <v>9578</v>
      </c>
      <c r="BQ114" s="17">
        <v>579</v>
      </c>
      <c r="BR114" s="17">
        <v>601</v>
      </c>
      <c r="BS114" s="17">
        <v>4300</v>
      </c>
      <c r="BT114" s="17">
        <v>1003</v>
      </c>
      <c r="BU114" s="17">
        <v>1636</v>
      </c>
      <c r="BV114" s="17">
        <v>7542</v>
      </c>
      <c r="BW114" s="17">
        <v>1795</v>
      </c>
      <c r="BX114" s="17">
        <v>237</v>
      </c>
      <c r="BY114" s="17">
        <v>19162</v>
      </c>
      <c r="BZ114" s="17">
        <v>13631</v>
      </c>
      <c r="CA114" s="17">
        <v>352</v>
      </c>
      <c r="CB114" s="17">
        <v>1410</v>
      </c>
      <c r="CC114" s="17">
        <v>3769</v>
      </c>
      <c r="CD114" s="17">
        <v>19162</v>
      </c>
      <c r="CE114" s="17">
        <v>614</v>
      </c>
      <c r="CF114" s="17">
        <v>9098</v>
      </c>
      <c r="CG114" s="24">
        <v>4965</v>
      </c>
      <c r="CH114">
        <v>3317</v>
      </c>
      <c r="CI114">
        <v>9450</v>
      </c>
      <c r="CJ114" s="17">
        <v>365</v>
      </c>
      <c r="CK114" s="17">
        <v>114</v>
      </c>
      <c r="CL114" s="17">
        <v>0</v>
      </c>
      <c r="CM114" s="17">
        <v>47</v>
      </c>
      <c r="CN114" s="17">
        <v>204</v>
      </c>
      <c r="CO114" s="17">
        <v>253</v>
      </c>
      <c r="CP114" s="17">
        <v>27</v>
      </c>
      <c r="CQ114" s="17">
        <v>226</v>
      </c>
      <c r="CR114" s="17"/>
      <c r="CS114" s="17"/>
      <c r="CT114" s="25" t="s">
        <v>142</v>
      </c>
      <c r="CU114" s="18" t="s">
        <v>11</v>
      </c>
      <c r="CV114" s="17">
        <v>56764</v>
      </c>
      <c r="CW114" s="17">
        <v>30986</v>
      </c>
      <c r="CX114" s="17">
        <v>14014</v>
      </c>
      <c r="CY114" s="17">
        <v>8915</v>
      </c>
      <c r="CZ114" s="17">
        <v>16972</v>
      </c>
      <c r="DA114" s="17">
        <v>16972</v>
      </c>
      <c r="DB114" s="17">
        <v>2547</v>
      </c>
      <c r="DC114" s="17">
        <v>2884</v>
      </c>
      <c r="DD114" s="17">
        <v>2169</v>
      </c>
      <c r="DE114" s="17">
        <v>1242</v>
      </c>
      <c r="DF114" s="17">
        <v>335</v>
      </c>
      <c r="DG114" s="17">
        <v>359</v>
      </c>
      <c r="DH114" s="17">
        <v>11520</v>
      </c>
      <c r="DI114" s="17">
        <v>21</v>
      </c>
      <c r="DJ114" s="17">
        <v>16951</v>
      </c>
      <c r="DK114" s="17">
        <v>8505</v>
      </c>
      <c r="DL114" s="17">
        <v>719</v>
      </c>
      <c r="DM114" s="17">
        <v>689</v>
      </c>
      <c r="DN114" s="17">
        <v>3459</v>
      </c>
      <c r="DO114" s="17">
        <v>816</v>
      </c>
      <c r="DP114" s="17">
        <v>1067</v>
      </c>
      <c r="DQ114" s="17">
        <v>6946</v>
      </c>
      <c r="DR114" s="17">
        <v>1198</v>
      </c>
      <c r="DS114" s="17">
        <v>302</v>
      </c>
      <c r="DT114" s="17">
        <v>16972</v>
      </c>
      <c r="DU114" s="17">
        <v>11013</v>
      </c>
      <c r="DV114" s="17">
        <v>1048</v>
      </c>
      <c r="DW114" s="17">
        <v>885</v>
      </c>
      <c r="DX114" s="17">
        <v>4026</v>
      </c>
      <c r="DY114" s="17">
        <v>16972</v>
      </c>
      <c r="DZ114" s="17">
        <v>571</v>
      </c>
      <c r="EA114" s="17">
        <v>8095</v>
      </c>
      <c r="EB114" s="24">
        <v>4300</v>
      </c>
      <c r="EC114">
        <v>3795</v>
      </c>
      <c r="ED114">
        <v>8306</v>
      </c>
      <c r="EE114">
        <v>485</v>
      </c>
      <c r="EF114">
        <v>20</v>
      </c>
      <c r="EG114">
        <v>0</v>
      </c>
      <c r="EH114">
        <v>32</v>
      </c>
      <c r="EI114">
        <v>433</v>
      </c>
      <c r="EJ114">
        <v>253</v>
      </c>
      <c r="EK114">
        <v>32</v>
      </c>
      <c r="EL114">
        <v>221</v>
      </c>
    </row>
    <row r="115" spans="50:142">
      <c r="AX115" s="22" t="s">
        <v>173</v>
      </c>
      <c r="AY115" s="17" t="s">
        <v>174</v>
      </c>
      <c r="AZ115" s="18" t="s">
        <v>11</v>
      </c>
      <c r="BA115" s="17">
        <v>28568</v>
      </c>
      <c r="BB115" s="17">
        <v>16753</v>
      </c>
      <c r="BC115" s="17">
        <v>6431</v>
      </c>
      <c r="BD115" s="17">
        <v>3742</v>
      </c>
      <c r="BE115" s="17">
        <v>10322</v>
      </c>
      <c r="BF115" s="17">
        <v>10322</v>
      </c>
      <c r="BG115" s="17">
        <v>2893</v>
      </c>
      <c r="BH115" s="17">
        <v>3433</v>
      </c>
      <c r="BI115" s="17">
        <v>3280</v>
      </c>
      <c r="BJ115" s="17">
        <v>2753</v>
      </c>
      <c r="BK115" s="17">
        <v>206</v>
      </c>
      <c r="BL115" s="17">
        <v>206</v>
      </c>
      <c r="BM115" s="17">
        <v>3991</v>
      </c>
      <c r="BN115" s="17">
        <v>5</v>
      </c>
      <c r="BO115" s="17">
        <v>10317</v>
      </c>
      <c r="BP115" s="17">
        <v>3772</v>
      </c>
      <c r="BQ115" s="17">
        <v>577</v>
      </c>
      <c r="BR115" s="17">
        <v>441</v>
      </c>
      <c r="BS115" s="17">
        <v>1957</v>
      </c>
      <c r="BT115" s="17">
        <v>357</v>
      </c>
      <c r="BU115" s="17">
        <v>365</v>
      </c>
      <c r="BV115" s="17">
        <v>6330</v>
      </c>
      <c r="BW115" s="17">
        <v>197</v>
      </c>
      <c r="BX115" s="17">
        <v>18</v>
      </c>
      <c r="BY115" s="14">
        <v>10322</v>
      </c>
      <c r="BZ115" s="24">
        <v>7018</v>
      </c>
      <c r="CA115" s="24">
        <v>24</v>
      </c>
      <c r="CB115" s="24">
        <v>1154</v>
      </c>
      <c r="CC115" s="24">
        <v>2126</v>
      </c>
      <c r="CD115" s="24">
        <v>10322</v>
      </c>
      <c r="CE115" s="24">
        <v>0</v>
      </c>
      <c r="CF115" s="24">
        <v>6586</v>
      </c>
      <c r="CG115" s="24">
        <v>2701</v>
      </c>
      <c r="CH115">
        <v>3878</v>
      </c>
      <c r="CI115">
        <v>3736</v>
      </c>
      <c r="CJ115" s="17">
        <v>665</v>
      </c>
      <c r="CK115" s="17">
        <v>6</v>
      </c>
      <c r="CL115" s="17">
        <v>7</v>
      </c>
      <c r="CM115" s="17">
        <v>395</v>
      </c>
      <c r="CN115" s="17">
        <v>257</v>
      </c>
      <c r="CO115" s="17">
        <v>512</v>
      </c>
      <c r="CP115" s="17">
        <v>490</v>
      </c>
      <c r="CQ115" s="17">
        <v>22</v>
      </c>
      <c r="CR115" s="17"/>
      <c r="CS115" s="17"/>
      <c r="CT115" s="25" t="s">
        <v>174</v>
      </c>
      <c r="CU115" s="18" t="s">
        <v>11</v>
      </c>
      <c r="CV115" s="17">
        <v>28566</v>
      </c>
      <c r="CW115" s="17">
        <v>16695</v>
      </c>
      <c r="CX115" s="17">
        <v>6415</v>
      </c>
      <c r="CY115" s="17">
        <v>3738</v>
      </c>
      <c r="CZ115" s="17">
        <v>10280</v>
      </c>
      <c r="DA115" s="17">
        <v>10280</v>
      </c>
      <c r="DB115" s="17">
        <v>2877</v>
      </c>
      <c r="DC115" s="17">
        <v>3424</v>
      </c>
      <c r="DD115" s="17">
        <v>3206</v>
      </c>
      <c r="DE115" s="17">
        <v>2769</v>
      </c>
      <c r="DF115" s="17">
        <v>205</v>
      </c>
      <c r="DG115" s="17">
        <v>214</v>
      </c>
      <c r="DH115" s="17">
        <v>3975</v>
      </c>
      <c r="DI115" s="17">
        <v>4</v>
      </c>
      <c r="DJ115" s="17">
        <v>10276</v>
      </c>
      <c r="DK115" s="17">
        <v>3763</v>
      </c>
      <c r="DL115" s="17">
        <v>574</v>
      </c>
      <c r="DM115" s="17">
        <v>437</v>
      </c>
      <c r="DN115" s="17">
        <v>1967</v>
      </c>
      <c r="DO115" s="17">
        <v>357</v>
      </c>
      <c r="DP115" s="17">
        <v>364</v>
      </c>
      <c r="DQ115" s="17">
        <v>6281</v>
      </c>
      <c r="DR115" s="17">
        <v>196</v>
      </c>
      <c r="DS115" s="17">
        <v>36</v>
      </c>
      <c r="DT115" s="14">
        <v>10280</v>
      </c>
      <c r="DU115" s="24">
        <v>6998</v>
      </c>
      <c r="DV115" s="24">
        <v>17</v>
      </c>
      <c r="DW115" s="24">
        <v>1149</v>
      </c>
      <c r="DX115" s="24">
        <v>2116</v>
      </c>
      <c r="DY115" s="24">
        <v>10280</v>
      </c>
      <c r="DZ115" s="24">
        <v>0</v>
      </c>
      <c r="EA115" s="24">
        <v>6562</v>
      </c>
      <c r="EB115" s="24">
        <v>2696</v>
      </c>
      <c r="EC115">
        <v>3866</v>
      </c>
      <c r="ED115">
        <v>3718</v>
      </c>
      <c r="EE115">
        <v>663</v>
      </c>
      <c r="EF115">
        <v>5</v>
      </c>
      <c r="EG115">
        <v>8</v>
      </c>
      <c r="EH115">
        <v>412</v>
      </c>
      <c r="EI115">
        <v>238</v>
      </c>
      <c r="EJ115">
        <v>521</v>
      </c>
      <c r="EK115">
        <v>501</v>
      </c>
      <c r="EL115">
        <v>20</v>
      </c>
    </row>
    <row r="116" spans="50:142">
      <c r="AX116" s="19" t="s">
        <v>196</v>
      </c>
      <c r="AY116" s="14" t="s">
        <v>197</v>
      </c>
      <c r="AZ116" s="18" t="s">
        <v>11</v>
      </c>
      <c r="BA116" s="17">
        <v>56200</v>
      </c>
      <c r="BB116" s="17">
        <v>24134</v>
      </c>
      <c r="BC116" s="17">
        <v>15153</v>
      </c>
      <c r="BD116" s="17">
        <v>10331</v>
      </c>
      <c r="BE116" s="17">
        <v>8981</v>
      </c>
      <c r="BF116" s="17">
        <v>8981</v>
      </c>
      <c r="BG116" s="17">
        <v>2059</v>
      </c>
      <c r="BH116" s="17">
        <v>2801</v>
      </c>
      <c r="BI116" s="17">
        <v>2651</v>
      </c>
      <c r="BJ116" s="17">
        <v>621</v>
      </c>
      <c r="BK116" s="17">
        <v>199</v>
      </c>
      <c r="BL116" s="17">
        <v>175</v>
      </c>
      <c r="BM116" s="17">
        <v>4091</v>
      </c>
      <c r="BN116" s="17">
        <v>30</v>
      </c>
      <c r="BO116" s="17">
        <v>8951</v>
      </c>
      <c r="BP116" s="17">
        <v>2980</v>
      </c>
      <c r="BQ116" s="17">
        <v>521</v>
      </c>
      <c r="BR116" s="17">
        <v>483</v>
      </c>
      <c r="BS116" s="17">
        <v>631</v>
      </c>
      <c r="BT116" s="17">
        <v>465</v>
      </c>
      <c r="BU116" s="17">
        <v>499</v>
      </c>
      <c r="BV116" s="17">
        <v>5259</v>
      </c>
      <c r="BW116" s="17">
        <v>635</v>
      </c>
      <c r="BX116" s="17">
        <v>77</v>
      </c>
      <c r="BY116" s="17">
        <v>8981</v>
      </c>
      <c r="BZ116" s="17">
        <v>5839</v>
      </c>
      <c r="CA116" s="17">
        <v>344</v>
      </c>
      <c r="CB116" s="17">
        <v>224</v>
      </c>
      <c r="CC116" s="17">
        <v>2574</v>
      </c>
      <c r="CD116" s="17">
        <v>8981</v>
      </c>
      <c r="CE116" s="17">
        <v>0</v>
      </c>
      <c r="CF116" s="17">
        <v>5007</v>
      </c>
      <c r="CG116" s="24">
        <v>2225</v>
      </c>
      <c r="CH116">
        <v>2653</v>
      </c>
      <c r="CI116">
        <v>3974</v>
      </c>
      <c r="CJ116" s="17">
        <v>149</v>
      </c>
      <c r="CK116" s="17">
        <v>3</v>
      </c>
      <c r="CL116" s="17">
        <v>24</v>
      </c>
      <c r="CM116" s="17">
        <v>45</v>
      </c>
      <c r="CN116" s="17">
        <v>77</v>
      </c>
      <c r="CO116" s="17">
        <v>33</v>
      </c>
      <c r="CP116" s="17">
        <v>0</v>
      </c>
      <c r="CQ116" s="17">
        <v>33</v>
      </c>
      <c r="CR116" s="17"/>
      <c r="CS116" s="17"/>
      <c r="CT116" s="25" t="s">
        <v>197</v>
      </c>
      <c r="CU116" s="18" t="s">
        <v>11</v>
      </c>
      <c r="CV116" s="17">
        <v>46287</v>
      </c>
      <c r="CW116" s="17">
        <v>22705</v>
      </c>
      <c r="CX116" s="17">
        <v>13972</v>
      </c>
      <c r="CY116" s="17">
        <v>5880</v>
      </c>
      <c r="CZ116" s="17">
        <v>8733</v>
      </c>
      <c r="DA116" s="17">
        <v>8733</v>
      </c>
      <c r="DB116" s="17">
        <v>2271</v>
      </c>
      <c r="DC116" s="17">
        <v>2690</v>
      </c>
      <c r="DD116" s="17">
        <v>2585</v>
      </c>
      <c r="DE116" s="17">
        <v>611</v>
      </c>
      <c r="DF116" s="17">
        <v>192</v>
      </c>
      <c r="DG116" s="17">
        <v>162</v>
      </c>
      <c r="DH116" s="17">
        <v>3708</v>
      </c>
      <c r="DI116" s="17">
        <v>64</v>
      </c>
      <c r="DJ116" s="17">
        <v>8669</v>
      </c>
      <c r="DK116" s="17">
        <v>2891</v>
      </c>
      <c r="DL116" s="17">
        <v>512</v>
      </c>
      <c r="DM116" s="17">
        <v>477</v>
      </c>
      <c r="DN116" s="17">
        <v>617</v>
      </c>
      <c r="DO116" s="17">
        <v>454</v>
      </c>
      <c r="DP116" s="17">
        <v>490</v>
      </c>
      <c r="DQ116" s="17">
        <v>5086</v>
      </c>
      <c r="DR116" s="17">
        <v>617</v>
      </c>
      <c r="DS116" s="17">
        <v>75</v>
      </c>
      <c r="DT116" s="17">
        <v>8733</v>
      </c>
      <c r="DU116" s="17">
        <v>8368</v>
      </c>
      <c r="DV116" s="17">
        <v>234</v>
      </c>
      <c r="DW116" s="17">
        <v>69</v>
      </c>
      <c r="DX116" s="17">
        <v>62</v>
      </c>
      <c r="DY116" s="17">
        <v>8733</v>
      </c>
      <c r="DZ116" s="17">
        <v>0</v>
      </c>
      <c r="EA116" s="17">
        <v>4821</v>
      </c>
      <c r="EB116" s="24">
        <v>2154</v>
      </c>
      <c r="EC116">
        <v>2566</v>
      </c>
      <c r="ED116">
        <v>3912</v>
      </c>
      <c r="EE116">
        <v>10</v>
      </c>
      <c r="EF116">
        <v>4</v>
      </c>
      <c r="EG116">
        <v>2</v>
      </c>
      <c r="EH116">
        <v>2</v>
      </c>
      <c r="EI116">
        <v>2</v>
      </c>
      <c r="EJ116">
        <v>10</v>
      </c>
      <c r="EK116">
        <v>0</v>
      </c>
      <c r="EL116">
        <v>10</v>
      </c>
    </row>
    <row r="117" spans="50:142">
      <c r="AX117" s="19" t="s">
        <v>216</v>
      </c>
      <c r="AY117" s="17" t="s">
        <v>217</v>
      </c>
      <c r="AZ117" s="18" t="s">
        <v>11</v>
      </c>
      <c r="BA117" s="17">
        <v>44704</v>
      </c>
      <c r="BB117" s="17">
        <v>21096</v>
      </c>
      <c r="BC117" s="17">
        <v>7592</v>
      </c>
      <c r="BD117" s="17">
        <v>4774</v>
      </c>
      <c r="BE117" s="17">
        <v>13504</v>
      </c>
      <c r="BF117" s="17">
        <v>13504</v>
      </c>
      <c r="BG117" s="17">
        <v>2507</v>
      </c>
      <c r="BH117" s="17">
        <v>3778</v>
      </c>
      <c r="BI117" s="17">
        <v>3228</v>
      </c>
      <c r="BJ117" s="17">
        <v>1771</v>
      </c>
      <c r="BK117" s="17">
        <v>436</v>
      </c>
      <c r="BL117" s="17">
        <v>338</v>
      </c>
      <c r="BM117" s="17">
        <v>7219</v>
      </c>
      <c r="BN117" s="17">
        <v>0</v>
      </c>
      <c r="BO117" s="17">
        <v>13504</v>
      </c>
      <c r="BP117" s="17">
        <v>6446</v>
      </c>
      <c r="BQ117" s="17">
        <v>846</v>
      </c>
      <c r="BR117" s="17">
        <v>1058</v>
      </c>
      <c r="BS117" s="17">
        <v>3006</v>
      </c>
      <c r="BT117" s="17">
        <v>836</v>
      </c>
      <c r="BU117" s="17">
        <v>683</v>
      </c>
      <c r="BV117" s="17">
        <v>6796</v>
      </c>
      <c r="BW117" s="17">
        <v>163</v>
      </c>
      <c r="BX117" s="17">
        <v>99</v>
      </c>
      <c r="BY117" s="14">
        <v>13504</v>
      </c>
      <c r="BZ117" s="24">
        <v>6451</v>
      </c>
      <c r="CA117" s="24">
        <v>869</v>
      </c>
      <c r="CB117" s="24">
        <v>877</v>
      </c>
      <c r="CC117" s="24">
        <v>5307</v>
      </c>
      <c r="CD117" s="24">
        <v>13504</v>
      </c>
      <c r="CE117" s="24">
        <v>0</v>
      </c>
      <c r="CF117" s="24">
        <v>7351</v>
      </c>
      <c r="CG117" s="24">
        <v>3489</v>
      </c>
      <c r="CH117">
        <v>3673</v>
      </c>
      <c r="CI117">
        <v>6153</v>
      </c>
      <c r="CJ117" s="17">
        <v>863</v>
      </c>
      <c r="CK117" s="17">
        <v>223</v>
      </c>
      <c r="CL117" s="17">
        <v>300</v>
      </c>
      <c r="CM117" s="17">
        <v>203</v>
      </c>
      <c r="CN117" s="17">
        <v>137</v>
      </c>
      <c r="CO117" s="17">
        <v>725</v>
      </c>
      <c r="CP117" s="17">
        <v>382</v>
      </c>
      <c r="CQ117" s="17">
        <v>343</v>
      </c>
      <c r="CR117" s="17"/>
      <c r="CS117" s="17"/>
      <c r="CT117" s="25" t="s">
        <v>217</v>
      </c>
      <c r="CU117" s="18" t="s">
        <v>11</v>
      </c>
      <c r="CV117" s="17">
        <v>45057</v>
      </c>
      <c r="CW117" s="17">
        <v>21713</v>
      </c>
      <c r="CX117" s="17">
        <v>7931</v>
      </c>
      <c r="CY117" s="17">
        <v>4959</v>
      </c>
      <c r="CZ117" s="17">
        <v>13782</v>
      </c>
      <c r="DA117" s="17">
        <v>13782</v>
      </c>
      <c r="DB117" s="17">
        <v>2655</v>
      </c>
      <c r="DC117" s="17">
        <v>3804</v>
      </c>
      <c r="DD117" s="17">
        <v>3245</v>
      </c>
      <c r="DE117" s="17">
        <v>1777</v>
      </c>
      <c r="DF117" s="17">
        <v>424</v>
      </c>
      <c r="DG117" s="17">
        <v>318</v>
      </c>
      <c r="DH117" s="17">
        <v>7323</v>
      </c>
      <c r="DI117" s="17">
        <v>0</v>
      </c>
      <c r="DJ117" s="17">
        <v>13782</v>
      </c>
      <c r="DK117" s="17">
        <v>6683</v>
      </c>
      <c r="DL117" s="17">
        <v>914</v>
      </c>
      <c r="DM117" s="17">
        <v>1107</v>
      </c>
      <c r="DN117" s="17">
        <v>3117</v>
      </c>
      <c r="DO117" s="17">
        <v>826</v>
      </c>
      <c r="DP117" s="17">
        <v>719</v>
      </c>
      <c r="DQ117" s="17">
        <v>6830</v>
      </c>
      <c r="DR117" s="17">
        <v>168</v>
      </c>
      <c r="DS117" s="17">
        <v>101</v>
      </c>
      <c r="DT117" s="14">
        <v>13782</v>
      </c>
      <c r="DU117" s="24">
        <v>6605</v>
      </c>
      <c r="DV117" s="24">
        <v>889</v>
      </c>
      <c r="DW117" s="24">
        <v>870</v>
      </c>
      <c r="DX117" s="24">
        <v>5418</v>
      </c>
      <c r="DY117" s="24">
        <v>13782</v>
      </c>
      <c r="DZ117" s="24">
        <v>0</v>
      </c>
      <c r="EA117" s="24">
        <v>7490</v>
      </c>
      <c r="EB117" s="24">
        <v>3380</v>
      </c>
      <c r="EC117">
        <v>3684</v>
      </c>
      <c r="ED117">
        <v>6292</v>
      </c>
      <c r="EE117">
        <v>825</v>
      </c>
      <c r="EF117">
        <v>214</v>
      </c>
      <c r="EG117">
        <v>292</v>
      </c>
      <c r="EH117">
        <v>188</v>
      </c>
      <c r="EI117">
        <v>131</v>
      </c>
      <c r="EJ117">
        <v>194</v>
      </c>
      <c r="EK117">
        <v>66</v>
      </c>
      <c r="EL117">
        <v>128</v>
      </c>
    </row>
    <row r="118" spans="50:142">
      <c r="AX118" s="19" t="s">
        <v>245</v>
      </c>
      <c r="AY118" s="17" t="s">
        <v>246</v>
      </c>
      <c r="AZ118" s="18" t="s">
        <v>11</v>
      </c>
      <c r="BA118" s="17">
        <v>34044</v>
      </c>
      <c r="BB118" s="17">
        <v>26479</v>
      </c>
      <c r="BC118" s="17">
        <v>11149</v>
      </c>
      <c r="BD118" s="17">
        <v>6693</v>
      </c>
      <c r="BE118" s="17">
        <v>15330</v>
      </c>
      <c r="BF118" s="17">
        <v>15330</v>
      </c>
      <c r="BG118" s="17">
        <v>2176</v>
      </c>
      <c r="BH118" s="17">
        <v>5990</v>
      </c>
      <c r="BI118" s="17">
        <v>5104</v>
      </c>
      <c r="BJ118" s="17">
        <v>2169</v>
      </c>
      <c r="BK118" s="17">
        <v>921</v>
      </c>
      <c r="BL118" s="17">
        <v>862</v>
      </c>
      <c r="BM118" s="17">
        <v>7164</v>
      </c>
      <c r="BN118" s="17">
        <v>0</v>
      </c>
      <c r="BO118" s="17">
        <v>15330</v>
      </c>
      <c r="BP118" s="17">
        <v>4338</v>
      </c>
      <c r="BQ118" s="17">
        <v>1171</v>
      </c>
      <c r="BR118" s="17">
        <v>290</v>
      </c>
      <c r="BS118" s="17">
        <v>1116</v>
      </c>
      <c r="BT118" s="17">
        <v>355</v>
      </c>
      <c r="BU118" s="17">
        <v>427</v>
      </c>
      <c r="BV118" s="17">
        <v>9124</v>
      </c>
      <c r="BW118" s="17">
        <v>1568</v>
      </c>
      <c r="BX118" s="17">
        <v>300</v>
      </c>
      <c r="BY118" s="14">
        <v>15330</v>
      </c>
      <c r="BZ118" s="24">
        <v>9287</v>
      </c>
      <c r="CA118" s="24">
        <v>1360</v>
      </c>
      <c r="CB118" s="24">
        <v>1961</v>
      </c>
      <c r="CC118" s="24">
        <v>2722</v>
      </c>
      <c r="CD118" s="24">
        <v>15330</v>
      </c>
      <c r="CE118" s="24">
        <v>1715</v>
      </c>
      <c r="CF118" s="24">
        <v>6752</v>
      </c>
      <c r="CG118" s="24">
        <v>2480</v>
      </c>
      <c r="CH118">
        <v>2337</v>
      </c>
      <c r="CI118">
        <v>6863</v>
      </c>
      <c r="CJ118" s="17">
        <v>26</v>
      </c>
      <c r="CK118" s="17">
        <v>0</v>
      </c>
      <c r="CL118" s="17">
        <v>1</v>
      </c>
      <c r="CM118" s="17">
        <v>25</v>
      </c>
      <c r="CN118" s="17">
        <v>0</v>
      </c>
      <c r="CO118" s="17">
        <v>10</v>
      </c>
      <c r="CP118" s="17">
        <v>0</v>
      </c>
      <c r="CQ118" s="17">
        <v>10</v>
      </c>
      <c r="CR118" s="17"/>
      <c r="CS118" s="17"/>
      <c r="CT118" s="25" t="s">
        <v>246</v>
      </c>
      <c r="CU118" s="18" t="s">
        <v>11</v>
      </c>
      <c r="CV118" s="17">
        <v>53447</v>
      </c>
      <c r="CW118" s="17">
        <v>29498</v>
      </c>
      <c r="CX118" s="17">
        <v>17129</v>
      </c>
      <c r="CY118" s="17">
        <v>11137</v>
      </c>
      <c r="CZ118" s="17">
        <v>12369</v>
      </c>
      <c r="DA118" s="17">
        <v>12369</v>
      </c>
      <c r="DB118" s="17">
        <v>2618</v>
      </c>
      <c r="DC118" s="17">
        <v>852</v>
      </c>
      <c r="DD118" s="17">
        <v>333</v>
      </c>
      <c r="DE118" s="17">
        <v>164</v>
      </c>
      <c r="DF118" s="17">
        <v>74</v>
      </c>
      <c r="DG118" s="17">
        <v>95</v>
      </c>
      <c r="DH118" s="17">
        <v>8887</v>
      </c>
      <c r="DI118" s="17">
        <v>12</v>
      </c>
      <c r="DJ118" s="17">
        <v>12357</v>
      </c>
      <c r="DK118" s="17">
        <v>6531</v>
      </c>
      <c r="DL118" s="17">
        <v>1723</v>
      </c>
      <c r="DM118" s="17">
        <v>687</v>
      </c>
      <c r="DN118" s="17">
        <v>3282</v>
      </c>
      <c r="DO118" s="17">
        <v>551</v>
      </c>
      <c r="DP118" s="17">
        <v>110</v>
      </c>
      <c r="DQ118" s="17">
        <v>4251</v>
      </c>
      <c r="DR118" s="17">
        <v>1529</v>
      </c>
      <c r="DS118" s="17">
        <v>46</v>
      </c>
      <c r="DT118" s="14">
        <v>12369</v>
      </c>
      <c r="DU118" s="24">
        <v>6297</v>
      </c>
      <c r="DV118" s="24">
        <v>1039</v>
      </c>
      <c r="DW118" s="24">
        <v>1332</v>
      </c>
      <c r="DX118" s="24">
        <v>3701</v>
      </c>
      <c r="DY118" s="24">
        <v>12369</v>
      </c>
      <c r="DZ118" s="24">
        <v>776</v>
      </c>
      <c r="EA118" s="24">
        <v>5897</v>
      </c>
      <c r="EB118" s="24">
        <v>2018</v>
      </c>
      <c r="EC118">
        <v>3879</v>
      </c>
      <c r="ED118">
        <v>5696</v>
      </c>
      <c r="EE118">
        <v>196</v>
      </c>
      <c r="EF118">
        <v>46</v>
      </c>
      <c r="EG118">
        <v>40</v>
      </c>
      <c r="EH118">
        <v>43</v>
      </c>
      <c r="EI118">
        <v>67</v>
      </c>
      <c r="EJ118">
        <v>154</v>
      </c>
      <c r="EK118">
        <v>17</v>
      </c>
      <c r="EL118">
        <v>137</v>
      </c>
    </row>
    <row r="119" spans="50:142">
      <c r="AX119" s="19" t="s">
        <v>271</v>
      </c>
      <c r="AY119" s="17" t="s">
        <v>272</v>
      </c>
      <c r="AZ119" s="18" t="s">
        <v>11</v>
      </c>
      <c r="BA119" s="17">
        <v>50024</v>
      </c>
      <c r="BB119" s="17">
        <v>32062</v>
      </c>
      <c r="BC119" s="17">
        <v>14740</v>
      </c>
      <c r="BD119" s="17">
        <v>5507</v>
      </c>
      <c r="BE119" s="17">
        <v>17322</v>
      </c>
      <c r="BF119" s="17">
        <v>17322</v>
      </c>
      <c r="BG119" s="17">
        <v>1109</v>
      </c>
      <c r="BH119" s="17">
        <v>2311</v>
      </c>
      <c r="BI119" s="17">
        <v>1886</v>
      </c>
      <c r="BJ119" s="17">
        <v>1771</v>
      </c>
      <c r="BK119" s="17">
        <v>30</v>
      </c>
      <c r="BL119" s="17">
        <v>20</v>
      </c>
      <c r="BM119" s="17">
        <v>13884</v>
      </c>
      <c r="BN119" s="17">
        <v>18</v>
      </c>
      <c r="BO119" s="17">
        <v>17304</v>
      </c>
      <c r="BP119" s="17">
        <v>13189</v>
      </c>
      <c r="BQ119" s="17">
        <v>412</v>
      </c>
      <c r="BR119" s="17">
        <v>106</v>
      </c>
      <c r="BS119" s="17">
        <v>11900</v>
      </c>
      <c r="BT119" s="17">
        <v>98</v>
      </c>
      <c r="BU119" s="17">
        <v>58</v>
      </c>
      <c r="BV119" s="17">
        <v>4080</v>
      </c>
      <c r="BW119" s="17">
        <v>22</v>
      </c>
      <c r="BX119" s="17">
        <v>13</v>
      </c>
      <c r="BY119" s="14">
        <v>17322</v>
      </c>
      <c r="BZ119" s="24">
        <v>17322</v>
      </c>
      <c r="CA119" s="24">
        <v>0</v>
      </c>
      <c r="CB119" s="24">
        <v>0</v>
      </c>
      <c r="CC119" s="24">
        <v>0</v>
      </c>
      <c r="CD119" s="24">
        <v>17322</v>
      </c>
      <c r="CE119" s="24">
        <v>0</v>
      </c>
      <c r="CF119" s="24">
        <v>11919</v>
      </c>
      <c r="CG119" s="24">
        <v>5089</v>
      </c>
      <c r="CH119">
        <v>6192</v>
      </c>
      <c r="CI119">
        <v>5403</v>
      </c>
      <c r="CJ119" s="17">
        <v>892</v>
      </c>
      <c r="CK119" s="17">
        <v>7</v>
      </c>
      <c r="CL119" s="17">
        <v>103</v>
      </c>
      <c r="CM119" s="17">
        <v>234</v>
      </c>
      <c r="CN119" s="17">
        <v>548</v>
      </c>
      <c r="CO119" s="17">
        <v>309</v>
      </c>
      <c r="CP119" s="17">
        <v>99</v>
      </c>
      <c r="CQ119" s="17">
        <v>210</v>
      </c>
      <c r="CR119" s="17"/>
      <c r="CS119" s="17"/>
      <c r="CT119" s="25" t="s">
        <v>272</v>
      </c>
      <c r="CU119" s="18" t="s">
        <v>11</v>
      </c>
      <c r="CV119" s="17">
        <v>50440</v>
      </c>
      <c r="CW119" s="17">
        <v>33431</v>
      </c>
      <c r="CX119" s="17">
        <v>15245</v>
      </c>
      <c r="CY119" s="17">
        <v>5655</v>
      </c>
      <c r="CZ119" s="17">
        <v>18186</v>
      </c>
      <c r="DA119" s="17">
        <v>18186</v>
      </c>
      <c r="DB119" s="17">
        <v>1217</v>
      </c>
      <c r="DC119" s="17">
        <v>2707</v>
      </c>
      <c r="DD119" s="17">
        <v>2499</v>
      </c>
      <c r="DE119" s="17">
        <v>2316</v>
      </c>
      <c r="DF119" s="17">
        <v>77</v>
      </c>
      <c r="DG119" s="17">
        <v>67</v>
      </c>
      <c r="DH119" s="17">
        <v>14244</v>
      </c>
      <c r="DI119" s="17">
        <v>18</v>
      </c>
      <c r="DJ119" s="17">
        <v>18168</v>
      </c>
      <c r="DK119" s="17">
        <v>14037</v>
      </c>
      <c r="DL119" s="17">
        <v>413</v>
      </c>
      <c r="DM119" s="17">
        <v>94</v>
      </c>
      <c r="DN119" s="17">
        <v>12969</v>
      </c>
      <c r="DO119" s="17">
        <v>93</v>
      </c>
      <c r="DP119" s="17">
        <v>59</v>
      </c>
      <c r="DQ119" s="17">
        <v>4057</v>
      </c>
      <c r="DR119" s="17">
        <v>17</v>
      </c>
      <c r="DS119" s="17">
        <v>57</v>
      </c>
      <c r="DT119" s="14">
        <v>18186</v>
      </c>
      <c r="DU119" s="24">
        <v>14622</v>
      </c>
      <c r="DV119" s="24">
        <v>3564</v>
      </c>
      <c r="DW119" s="24">
        <v>0</v>
      </c>
      <c r="DX119" s="24">
        <v>0</v>
      </c>
      <c r="DY119" s="24">
        <v>18186</v>
      </c>
      <c r="DZ119" s="24">
        <v>0</v>
      </c>
      <c r="EA119" s="24">
        <v>12610</v>
      </c>
      <c r="EB119" s="24">
        <v>5043</v>
      </c>
      <c r="EC119">
        <v>6923</v>
      </c>
      <c r="ED119">
        <v>5576</v>
      </c>
      <c r="EE119">
        <v>98</v>
      </c>
      <c r="EF119">
        <v>46</v>
      </c>
      <c r="EG119">
        <v>10</v>
      </c>
      <c r="EH119">
        <v>13</v>
      </c>
      <c r="EI119">
        <v>29</v>
      </c>
      <c r="EJ119">
        <v>20</v>
      </c>
      <c r="EK119">
        <v>4</v>
      </c>
      <c r="EL119">
        <v>16</v>
      </c>
    </row>
    <row r="120" spans="50:142">
      <c r="AX120" s="19" t="s">
        <v>296</v>
      </c>
      <c r="AY120" s="17" t="s">
        <v>297</v>
      </c>
      <c r="AZ120" s="18" t="s">
        <v>11</v>
      </c>
      <c r="BA120" s="17">
        <v>56456</v>
      </c>
      <c r="BB120" s="17">
        <v>32289</v>
      </c>
      <c r="BC120" s="17">
        <v>13804</v>
      </c>
      <c r="BD120" s="17">
        <v>7204</v>
      </c>
      <c r="BE120" s="17">
        <v>18485</v>
      </c>
      <c r="BF120" s="17">
        <v>18485</v>
      </c>
      <c r="BG120" s="17">
        <v>1274</v>
      </c>
      <c r="BH120" s="17">
        <v>8284</v>
      </c>
      <c r="BI120" s="17">
        <v>7453</v>
      </c>
      <c r="BJ120" s="17">
        <v>4845</v>
      </c>
      <c r="BK120" s="17">
        <v>743</v>
      </c>
      <c r="BL120" s="17">
        <v>637</v>
      </c>
      <c r="BM120" s="17">
        <v>8895</v>
      </c>
      <c r="BN120" s="17">
        <v>32</v>
      </c>
      <c r="BO120" s="17">
        <v>18453</v>
      </c>
      <c r="BP120" s="17">
        <v>7121</v>
      </c>
      <c r="BQ120" s="17">
        <v>87</v>
      </c>
      <c r="BR120" s="17">
        <v>327</v>
      </c>
      <c r="BS120" s="17">
        <v>3155</v>
      </c>
      <c r="BT120" s="17">
        <v>2143</v>
      </c>
      <c r="BU120" s="17">
        <v>1203</v>
      </c>
      <c r="BV120" s="17">
        <v>10438</v>
      </c>
      <c r="BW120" s="17">
        <v>685</v>
      </c>
      <c r="BX120" s="17">
        <v>209</v>
      </c>
      <c r="BY120" s="14">
        <v>18485</v>
      </c>
      <c r="BZ120" s="24">
        <v>11492</v>
      </c>
      <c r="CA120" s="24">
        <v>829</v>
      </c>
      <c r="CB120" s="24">
        <v>1849</v>
      </c>
      <c r="CC120" s="24">
        <v>4315</v>
      </c>
      <c r="CD120" s="24">
        <v>18485</v>
      </c>
      <c r="CE120" s="24">
        <v>193</v>
      </c>
      <c r="CF120" s="24">
        <v>10129</v>
      </c>
      <c r="CG120" s="24">
        <v>4257</v>
      </c>
      <c r="CH120">
        <v>5677</v>
      </c>
      <c r="CI120">
        <v>8163</v>
      </c>
      <c r="CJ120" s="17">
        <v>31</v>
      </c>
      <c r="CK120" s="17">
        <v>0</v>
      </c>
      <c r="CL120" s="17">
        <v>0</v>
      </c>
      <c r="CM120" s="17">
        <v>3</v>
      </c>
      <c r="CN120" s="17">
        <v>28</v>
      </c>
      <c r="CO120" s="17">
        <v>31</v>
      </c>
      <c r="CP120" s="17">
        <v>5</v>
      </c>
      <c r="CQ120" s="17">
        <v>26</v>
      </c>
      <c r="CR120" s="17"/>
      <c r="CS120" s="17"/>
      <c r="CT120" s="25" t="s">
        <v>297</v>
      </c>
      <c r="CU120" s="18" t="s">
        <v>11</v>
      </c>
      <c r="CV120" s="17">
        <v>79821</v>
      </c>
      <c r="CW120" s="17">
        <v>31335</v>
      </c>
      <c r="CX120" s="17">
        <v>18145</v>
      </c>
      <c r="CY120" s="17">
        <v>6460</v>
      </c>
      <c r="CZ120" s="17">
        <v>13190</v>
      </c>
      <c r="DA120" s="17">
        <v>13190</v>
      </c>
      <c r="DB120" s="17">
        <v>532</v>
      </c>
      <c r="DC120" s="17">
        <v>5114</v>
      </c>
      <c r="DD120" s="17">
        <v>4982</v>
      </c>
      <c r="DE120" s="17">
        <v>2957</v>
      </c>
      <c r="DF120" s="17">
        <v>1053</v>
      </c>
      <c r="DG120" s="17">
        <v>931</v>
      </c>
      <c r="DH120" s="17">
        <v>7426</v>
      </c>
      <c r="DI120" s="17">
        <v>118</v>
      </c>
      <c r="DJ120" s="17">
        <v>13072</v>
      </c>
      <c r="DK120" s="17">
        <v>5569</v>
      </c>
      <c r="DL120" s="17">
        <v>67</v>
      </c>
      <c r="DM120" s="17">
        <v>352</v>
      </c>
      <c r="DN120" s="17">
        <v>2178</v>
      </c>
      <c r="DO120" s="17">
        <v>1758</v>
      </c>
      <c r="DP120" s="17">
        <v>1165</v>
      </c>
      <c r="DQ120" s="17">
        <v>6434</v>
      </c>
      <c r="DR120" s="17">
        <v>950</v>
      </c>
      <c r="DS120" s="17">
        <v>119</v>
      </c>
      <c r="DT120" s="14">
        <v>13190</v>
      </c>
      <c r="DU120" s="24">
        <v>7718</v>
      </c>
      <c r="DV120" s="24">
        <v>647</v>
      </c>
      <c r="DW120" s="24">
        <v>415</v>
      </c>
      <c r="DX120" s="24">
        <v>4410</v>
      </c>
      <c r="DY120" s="24">
        <v>13190</v>
      </c>
      <c r="DZ120" s="24">
        <v>298</v>
      </c>
      <c r="EA120" s="24">
        <v>5914</v>
      </c>
      <c r="EB120" s="24">
        <v>2365</v>
      </c>
      <c r="EC120">
        <v>3099</v>
      </c>
      <c r="ED120">
        <v>6978</v>
      </c>
      <c r="EE120">
        <v>30</v>
      </c>
      <c r="EF120">
        <v>0</v>
      </c>
      <c r="EG120">
        <v>0</v>
      </c>
      <c r="EH120">
        <v>2</v>
      </c>
      <c r="EI120">
        <v>28</v>
      </c>
      <c r="EJ120">
        <v>30</v>
      </c>
      <c r="EK120">
        <v>3</v>
      </c>
      <c r="EL120">
        <v>27</v>
      </c>
    </row>
    <row r="121" spans="50:142">
      <c r="AX121" s="19" t="s">
        <v>336</v>
      </c>
      <c r="AY121" s="17" t="s">
        <v>337</v>
      </c>
      <c r="AZ121" s="18" t="s">
        <v>11</v>
      </c>
      <c r="BA121" s="17">
        <v>30747</v>
      </c>
      <c r="BB121" s="17">
        <v>22218</v>
      </c>
      <c r="BC121" s="17">
        <v>11095</v>
      </c>
      <c r="BD121" s="17">
        <v>6329</v>
      </c>
      <c r="BE121" s="17">
        <v>11123</v>
      </c>
      <c r="BF121" s="17">
        <v>11123</v>
      </c>
      <c r="BG121" s="17">
        <v>2364</v>
      </c>
      <c r="BH121" s="17">
        <v>2781</v>
      </c>
      <c r="BI121" s="17">
        <v>1409</v>
      </c>
      <c r="BJ121" s="17">
        <v>208</v>
      </c>
      <c r="BK121" s="17">
        <v>414</v>
      </c>
      <c r="BL121" s="17">
        <v>643</v>
      </c>
      <c r="BM121" s="17">
        <v>5977</v>
      </c>
      <c r="BN121" s="17">
        <v>1</v>
      </c>
      <c r="BO121" s="17">
        <v>11122</v>
      </c>
      <c r="BP121" s="17">
        <v>4124</v>
      </c>
      <c r="BQ121" s="17">
        <v>1419</v>
      </c>
      <c r="BR121" s="17">
        <v>552</v>
      </c>
      <c r="BS121" s="17">
        <v>1402</v>
      </c>
      <c r="BT121" s="17">
        <v>323</v>
      </c>
      <c r="BU121" s="17">
        <v>428</v>
      </c>
      <c r="BV121" s="17">
        <v>6006</v>
      </c>
      <c r="BW121" s="17">
        <v>970</v>
      </c>
      <c r="BX121" s="17">
        <v>22</v>
      </c>
      <c r="BY121" s="14">
        <v>11123</v>
      </c>
      <c r="BZ121" s="24">
        <v>5048</v>
      </c>
      <c r="CA121" s="24">
        <v>2585</v>
      </c>
      <c r="CB121" s="24">
        <v>3293</v>
      </c>
      <c r="CC121" s="24">
        <v>197</v>
      </c>
      <c r="CD121" s="24">
        <v>11123</v>
      </c>
      <c r="CE121" s="24">
        <v>1326</v>
      </c>
      <c r="CF121" s="24">
        <v>5341</v>
      </c>
      <c r="CG121" s="24">
        <v>2024</v>
      </c>
      <c r="CH121">
        <v>2294</v>
      </c>
      <c r="CI121">
        <v>4456</v>
      </c>
      <c r="CJ121" s="17">
        <v>553</v>
      </c>
      <c r="CK121" s="17">
        <v>13</v>
      </c>
      <c r="CL121" s="17">
        <v>21</v>
      </c>
      <c r="CM121" s="17">
        <v>0</v>
      </c>
      <c r="CN121" s="17">
        <v>519</v>
      </c>
      <c r="CO121" s="17">
        <v>519</v>
      </c>
      <c r="CP121" s="17">
        <v>147</v>
      </c>
      <c r="CQ121" s="17">
        <v>372</v>
      </c>
      <c r="CR121" s="17"/>
      <c r="CS121" s="17"/>
      <c r="CT121" s="25" t="s">
        <v>337</v>
      </c>
      <c r="CU121" s="18" t="s">
        <v>11</v>
      </c>
      <c r="CV121" s="17">
        <v>34071</v>
      </c>
      <c r="CW121" s="17">
        <v>23495</v>
      </c>
      <c r="CX121" s="17">
        <v>11370</v>
      </c>
      <c r="CY121" s="17">
        <v>6439</v>
      </c>
      <c r="CZ121" s="17">
        <v>12125</v>
      </c>
      <c r="DA121" s="17">
        <v>12125</v>
      </c>
      <c r="DB121" s="17">
        <v>3187</v>
      </c>
      <c r="DC121" s="17">
        <v>3346</v>
      </c>
      <c r="DD121" s="17">
        <v>2446</v>
      </c>
      <c r="DE121" s="17">
        <v>1044</v>
      </c>
      <c r="DF121" s="17">
        <v>436</v>
      </c>
      <c r="DG121" s="17">
        <v>509</v>
      </c>
      <c r="DH121" s="17">
        <v>5592</v>
      </c>
      <c r="DI121" s="17">
        <v>0</v>
      </c>
      <c r="DJ121" s="17">
        <v>12125</v>
      </c>
      <c r="DK121" s="17">
        <v>4493</v>
      </c>
      <c r="DL121" s="17">
        <v>360</v>
      </c>
      <c r="DM121" s="17">
        <v>423</v>
      </c>
      <c r="DN121" s="17">
        <v>1341</v>
      </c>
      <c r="DO121" s="17">
        <v>731</v>
      </c>
      <c r="DP121" s="17">
        <v>893</v>
      </c>
      <c r="DQ121" s="17">
        <v>7294</v>
      </c>
      <c r="DR121" s="17">
        <v>303</v>
      </c>
      <c r="DS121" s="17">
        <v>35</v>
      </c>
      <c r="DT121" s="14">
        <v>12125</v>
      </c>
      <c r="DU121" s="24">
        <v>7967</v>
      </c>
      <c r="DV121" s="24">
        <v>0</v>
      </c>
      <c r="DW121" s="24">
        <v>3926</v>
      </c>
      <c r="DX121" s="24">
        <v>232</v>
      </c>
      <c r="DY121" s="24">
        <v>12125</v>
      </c>
      <c r="DZ121" s="24">
        <v>0</v>
      </c>
      <c r="EA121" s="24">
        <v>6610</v>
      </c>
      <c r="EB121" s="24">
        <v>2638</v>
      </c>
      <c r="EC121">
        <v>2190</v>
      </c>
      <c r="ED121">
        <v>5515</v>
      </c>
      <c r="EE121">
        <v>560</v>
      </c>
      <c r="EF121">
        <v>0</v>
      </c>
      <c r="EG121">
        <v>0</v>
      </c>
      <c r="EH121">
        <v>0</v>
      </c>
      <c r="EI121">
        <v>560</v>
      </c>
      <c r="EJ121">
        <v>637</v>
      </c>
      <c r="EK121">
        <v>132</v>
      </c>
      <c r="EL121">
        <v>505</v>
      </c>
    </row>
    <row r="122" spans="50:142">
      <c r="AX122" s="19" t="s">
        <v>353</v>
      </c>
      <c r="AY122" s="17" t="s">
        <v>354</v>
      </c>
      <c r="AZ122" s="18" t="s">
        <v>11</v>
      </c>
      <c r="BA122" s="17">
        <v>31206</v>
      </c>
      <c r="BB122" s="17">
        <v>28295</v>
      </c>
      <c r="BC122" s="17">
        <v>10631</v>
      </c>
      <c r="BD122" s="17">
        <v>4099</v>
      </c>
      <c r="BE122" s="17">
        <v>17664</v>
      </c>
      <c r="BF122" s="17">
        <v>17664</v>
      </c>
      <c r="BG122" s="17">
        <v>5607</v>
      </c>
      <c r="BH122" s="17">
        <v>3175</v>
      </c>
      <c r="BI122" s="17">
        <v>2494</v>
      </c>
      <c r="BJ122" s="17">
        <v>1797</v>
      </c>
      <c r="BK122" s="17">
        <v>134</v>
      </c>
      <c r="BL122" s="17">
        <v>146</v>
      </c>
      <c r="BM122" s="17">
        <v>8863</v>
      </c>
      <c r="BN122" s="17">
        <v>19</v>
      </c>
      <c r="BO122" s="17">
        <v>17645</v>
      </c>
      <c r="BP122" s="17">
        <v>8037</v>
      </c>
      <c r="BQ122" s="17">
        <v>1060</v>
      </c>
      <c r="BR122" s="17">
        <v>1590</v>
      </c>
      <c r="BS122" s="17">
        <v>1848</v>
      </c>
      <c r="BT122" s="17">
        <v>1284</v>
      </c>
      <c r="BU122" s="17">
        <v>1605</v>
      </c>
      <c r="BV122" s="17">
        <v>9322</v>
      </c>
      <c r="BW122" s="17">
        <v>136</v>
      </c>
      <c r="BX122" s="17">
        <v>150</v>
      </c>
      <c r="BY122" s="14">
        <v>17664</v>
      </c>
      <c r="BZ122" s="24">
        <v>15248</v>
      </c>
      <c r="CA122" s="24">
        <v>671</v>
      </c>
      <c r="CB122" s="24">
        <v>772</v>
      </c>
      <c r="CC122" s="24">
        <v>973</v>
      </c>
      <c r="CD122" s="24">
        <v>17664</v>
      </c>
      <c r="CE122" s="24">
        <v>296</v>
      </c>
      <c r="CF122" s="24">
        <v>12555</v>
      </c>
      <c r="CG122" s="24">
        <v>5369</v>
      </c>
      <c r="CH122">
        <v>6823</v>
      </c>
      <c r="CI122">
        <v>4813</v>
      </c>
      <c r="CJ122" s="17">
        <v>530</v>
      </c>
      <c r="CK122" s="17">
        <v>194</v>
      </c>
      <c r="CL122" s="17">
        <v>156</v>
      </c>
      <c r="CM122" s="17">
        <v>40</v>
      </c>
      <c r="CN122" s="17">
        <v>140</v>
      </c>
      <c r="CO122" s="17">
        <v>482</v>
      </c>
      <c r="CP122" s="17">
        <v>213</v>
      </c>
      <c r="CQ122" s="17">
        <v>269</v>
      </c>
      <c r="CR122" s="17"/>
      <c r="CS122" s="17"/>
      <c r="CT122" s="25" t="s">
        <v>354</v>
      </c>
      <c r="CU122" s="18" t="s">
        <v>11</v>
      </c>
      <c r="CV122" s="17">
        <v>59121</v>
      </c>
      <c r="CW122" s="17">
        <v>31663</v>
      </c>
      <c r="CX122" s="17">
        <v>14812</v>
      </c>
      <c r="CY122" s="17">
        <v>6156</v>
      </c>
      <c r="CZ122" s="17">
        <v>16851</v>
      </c>
      <c r="DA122" s="17">
        <v>16851</v>
      </c>
      <c r="DB122" s="17">
        <v>3784</v>
      </c>
      <c r="DC122" s="17">
        <v>4697</v>
      </c>
      <c r="DD122" s="17">
        <v>4501</v>
      </c>
      <c r="DE122" s="17">
        <v>1816</v>
      </c>
      <c r="DF122" s="17">
        <v>135</v>
      </c>
      <c r="DG122" s="17">
        <v>143</v>
      </c>
      <c r="DH122" s="17">
        <v>8370</v>
      </c>
      <c r="DI122" s="17">
        <v>0</v>
      </c>
      <c r="DJ122" s="17">
        <v>16851</v>
      </c>
      <c r="DK122" s="17">
        <v>7781</v>
      </c>
      <c r="DL122" s="17">
        <v>1079</v>
      </c>
      <c r="DM122" s="17">
        <v>1601</v>
      </c>
      <c r="DN122" s="17">
        <v>1752</v>
      </c>
      <c r="DO122" s="17">
        <v>1323</v>
      </c>
      <c r="DP122" s="17">
        <v>1701</v>
      </c>
      <c r="DQ122" s="17">
        <v>8784</v>
      </c>
      <c r="DR122" s="17">
        <v>150</v>
      </c>
      <c r="DS122" s="17">
        <v>136</v>
      </c>
      <c r="DT122" s="14">
        <v>16851</v>
      </c>
      <c r="DU122" s="24">
        <v>14316</v>
      </c>
      <c r="DV122" s="24">
        <v>699</v>
      </c>
      <c r="DW122" s="24">
        <v>820</v>
      </c>
      <c r="DX122" s="24">
        <v>1016</v>
      </c>
      <c r="DY122" s="24">
        <v>16851</v>
      </c>
      <c r="DZ122" s="24">
        <v>231</v>
      </c>
      <c r="EA122" s="24">
        <v>11690</v>
      </c>
      <c r="EB122" s="24">
        <v>5057</v>
      </c>
      <c r="EC122">
        <v>6537</v>
      </c>
      <c r="ED122">
        <v>4930</v>
      </c>
      <c r="EE122">
        <v>486</v>
      </c>
      <c r="EF122">
        <v>167</v>
      </c>
      <c r="EG122">
        <v>115</v>
      </c>
      <c r="EH122">
        <v>78</v>
      </c>
      <c r="EI122">
        <v>126</v>
      </c>
      <c r="EJ122">
        <v>221</v>
      </c>
      <c r="EK122">
        <v>116</v>
      </c>
      <c r="EL122">
        <v>105</v>
      </c>
    </row>
    <row r="123" spans="50:142">
      <c r="AX123" s="19" t="s">
        <v>379</v>
      </c>
      <c r="AY123" s="17" t="s">
        <v>380</v>
      </c>
      <c r="AZ123" s="18" t="s">
        <v>11</v>
      </c>
      <c r="BA123" s="17">
        <v>71526</v>
      </c>
      <c r="BB123" s="17">
        <v>42172</v>
      </c>
      <c r="BC123" s="17">
        <v>21766</v>
      </c>
      <c r="BD123" s="17">
        <v>9310</v>
      </c>
      <c r="BE123" s="17">
        <v>20406</v>
      </c>
      <c r="BF123" s="17">
        <v>20406</v>
      </c>
      <c r="BG123" s="17">
        <v>4563</v>
      </c>
      <c r="BH123" s="17">
        <v>5970</v>
      </c>
      <c r="BI123" s="17">
        <v>5064</v>
      </c>
      <c r="BJ123" s="17">
        <v>1947</v>
      </c>
      <c r="BK123" s="17">
        <v>714</v>
      </c>
      <c r="BL123" s="17">
        <v>948</v>
      </c>
      <c r="BM123" s="17">
        <v>9791</v>
      </c>
      <c r="BN123" s="17">
        <v>82</v>
      </c>
      <c r="BO123" s="17">
        <v>20324</v>
      </c>
      <c r="BP123" s="17">
        <v>7632</v>
      </c>
      <c r="BQ123" s="17">
        <v>1465</v>
      </c>
      <c r="BR123" s="17">
        <v>2470</v>
      </c>
      <c r="BS123" s="17">
        <v>3003</v>
      </c>
      <c r="BT123" s="17">
        <v>403</v>
      </c>
      <c r="BU123" s="17">
        <v>263</v>
      </c>
      <c r="BV123" s="17">
        <v>11758</v>
      </c>
      <c r="BW123" s="17">
        <v>915</v>
      </c>
      <c r="BX123" s="17">
        <v>19</v>
      </c>
      <c r="BY123" s="14">
        <v>20406</v>
      </c>
      <c r="BZ123" s="24">
        <v>5651</v>
      </c>
      <c r="CA123" s="24">
        <v>4537</v>
      </c>
      <c r="CB123" s="24">
        <v>2576</v>
      </c>
      <c r="CC123" s="24">
        <v>7642</v>
      </c>
      <c r="CD123" s="24">
        <v>20406</v>
      </c>
      <c r="CE123" s="24">
        <v>1290</v>
      </c>
      <c r="CF123" s="24">
        <v>8872</v>
      </c>
      <c r="CG123" s="24">
        <v>1846</v>
      </c>
      <c r="CH123">
        <v>4995</v>
      </c>
      <c r="CI123">
        <v>10244</v>
      </c>
      <c r="CJ123" s="17">
        <v>620</v>
      </c>
      <c r="CK123" s="17">
        <v>79</v>
      </c>
      <c r="CL123" s="17">
        <v>181</v>
      </c>
      <c r="CM123" s="17">
        <v>27</v>
      </c>
      <c r="CN123" s="17">
        <v>333</v>
      </c>
      <c r="CO123" s="17">
        <v>581</v>
      </c>
      <c r="CP123" s="17">
        <v>347</v>
      </c>
      <c r="CQ123" s="17">
        <v>234</v>
      </c>
      <c r="CR123" s="17"/>
      <c r="CS123" s="17"/>
      <c r="CT123" s="25" t="s">
        <v>380</v>
      </c>
      <c r="CU123" s="18" t="s">
        <v>11</v>
      </c>
      <c r="CV123" s="17">
        <v>71970</v>
      </c>
      <c r="CW123" s="17">
        <v>42281</v>
      </c>
      <c r="CX123" s="17">
        <v>22149</v>
      </c>
      <c r="CY123" s="17">
        <v>9453</v>
      </c>
      <c r="CZ123" s="17">
        <v>20132</v>
      </c>
      <c r="DA123" s="17">
        <v>20132</v>
      </c>
      <c r="DB123" s="17">
        <v>4494</v>
      </c>
      <c r="DC123" s="17">
        <v>6042</v>
      </c>
      <c r="DD123" s="17">
        <v>5440</v>
      </c>
      <c r="DE123" s="17">
        <v>3236</v>
      </c>
      <c r="DF123" s="17">
        <v>677</v>
      </c>
      <c r="DG123" s="17">
        <v>1029</v>
      </c>
      <c r="DH123" s="17">
        <v>9513</v>
      </c>
      <c r="DI123" s="17">
        <v>83</v>
      </c>
      <c r="DJ123" s="17">
        <v>20049</v>
      </c>
      <c r="DK123" s="17">
        <v>7386</v>
      </c>
      <c r="DL123" s="17">
        <v>1027</v>
      </c>
      <c r="DM123" s="17">
        <v>2276</v>
      </c>
      <c r="DN123" s="17">
        <v>2945</v>
      </c>
      <c r="DO123" s="17">
        <v>583</v>
      </c>
      <c r="DP123" s="17">
        <v>441</v>
      </c>
      <c r="DQ123" s="17">
        <v>11476</v>
      </c>
      <c r="DR123" s="17">
        <v>1090</v>
      </c>
      <c r="DS123" s="17">
        <v>97</v>
      </c>
      <c r="DT123" s="14">
        <v>20132</v>
      </c>
      <c r="DU123" s="24">
        <v>7365</v>
      </c>
      <c r="DV123" s="24">
        <v>2466</v>
      </c>
      <c r="DW123" s="24">
        <v>2512</v>
      </c>
      <c r="DX123" s="24">
        <v>7789</v>
      </c>
      <c r="DY123" s="24">
        <v>20132</v>
      </c>
      <c r="DZ123" s="24">
        <v>1267</v>
      </c>
      <c r="EA123" s="24">
        <v>8860</v>
      </c>
      <c r="EB123" s="24">
        <v>2076</v>
      </c>
      <c r="EC123">
        <v>4917</v>
      </c>
      <c r="ED123">
        <v>10005</v>
      </c>
      <c r="EE123">
        <v>822</v>
      </c>
      <c r="EF123">
        <v>77</v>
      </c>
      <c r="EG123">
        <v>280</v>
      </c>
      <c r="EH123">
        <v>231</v>
      </c>
      <c r="EI123">
        <v>234</v>
      </c>
      <c r="EJ123">
        <v>1318</v>
      </c>
      <c r="EK123">
        <v>806</v>
      </c>
      <c r="EL123">
        <v>512</v>
      </c>
    </row>
    <row r="124" spans="50:142">
      <c r="AX124" s="19" t="s">
        <v>419</v>
      </c>
      <c r="AY124" s="17" t="s">
        <v>420</v>
      </c>
      <c r="AZ124" s="18" t="s">
        <v>11</v>
      </c>
      <c r="BA124" s="17">
        <v>31262</v>
      </c>
      <c r="BB124" s="17">
        <v>12115</v>
      </c>
      <c r="BC124" s="17">
        <v>7621</v>
      </c>
      <c r="BD124" s="17">
        <v>3649</v>
      </c>
      <c r="BE124" s="17">
        <v>4494</v>
      </c>
      <c r="BF124" s="17">
        <v>4494</v>
      </c>
      <c r="BG124" s="17">
        <v>619</v>
      </c>
      <c r="BH124" s="17">
        <v>752</v>
      </c>
      <c r="BI124" s="17">
        <v>691</v>
      </c>
      <c r="BJ124" s="17">
        <v>243</v>
      </c>
      <c r="BK124" s="17">
        <v>245</v>
      </c>
      <c r="BL124" s="17">
        <v>201</v>
      </c>
      <c r="BM124" s="17">
        <v>3122</v>
      </c>
      <c r="BN124" s="17">
        <v>1</v>
      </c>
      <c r="BO124" s="17">
        <v>4493</v>
      </c>
      <c r="BP124" s="17">
        <v>2482</v>
      </c>
      <c r="BQ124" s="17">
        <v>221</v>
      </c>
      <c r="BR124" s="17">
        <v>110</v>
      </c>
      <c r="BS124" s="17">
        <v>661</v>
      </c>
      <c r="BT124" s="17">
        <v>251</v>
      </c>
      <c r="BU124" s="17">
        <v>240</v>
      </c>
      <c r="BV124" s="17">
        <v>1676</v>
      </c>
      <c r="BW124" s="17">
        <v>304</v>
      </c>
      <c r="BX124" s="17">
        <v>31</v>
      </c>
      <c r="BY124" s="14">
        <v>4494</v>
      </c>
      <c r="BZ124" s="24">
        <v>3478</v>
      </c>
      <c r="CA124" s="24">
        <v>110</v>
      </c>
      <c r="CB124" s="24">
        <v>428</v>
      </c>
      <c r="CC124" s="24">
        <v>478</v>
      </c>
      <c r="CD124" s="24">
        <v>4494</v>
      </c>
      <c r="CE124" s="24">
        <v>754</v>
      </c>
      <c r="CF124" s="24">
        <v>1335</v>
      </c>
      <c r="CG124" s="24">
        <v>609</v>
      </c>
      <c r="CH124">
        <v>392</v>
      </c>
      <c r="CI124">
        <v>2405</v>
      </c>
      <c r="CJ124" s="17">
        <v>183</v>
      </c>
      <c r="CK124" s="17">
        <v>35</v>
      </c>
      <c r="CL124" s="17">
        <v>11</v>
      </c>
      <c r="CM124" s="17">
        <v>1</v>
      </c>
      <c r="CN124" s="17">
        <v>136</v>
      </c>
      <c r="CO124" s="17">
        <v>10</v>
      </c>
      <c r="CP124" s="17">
        <v>4</v>
      </c>
      <c r="CQ124" s="17">
        <v>6</v>
      </c>
      <c r="CR124" s="17"/>
      <c r="CS124" s="17"/>
      <c r="CT124" s="25" t="s">
        <v>420</v>
      </c>
      <c r="CU124" s="18" t="s">
        <v>11</v>
      </c>
      <c r="CV124" s="17">
        <v>30766</v>
      </c>
      <c r="CW124" s="17">
        <v>7346</v>
      </c>
      <c r="CX124" s="17">
        <v>3708</v>
      </c>
      <c r="CY124" s="17">
        <v>1539</v>
      </c>
      <c r="CZ124" s="17">
        <v>3638</v>
      </c>
      <c r="DA124" s="17">
        <v>3638</v>
      </c>
      <c r="DB124" s="17">
        <v>411</v>
      </c>
      <c r="DC124" s="17">
        <v>861</v>
      </c>
      <c r="DD124" s="17">
        <v>582</v>
      </c>
      <c r="DE124" s="17">
        <v>144</v>
      </c>
      <c r="DF124" s="17">
        <v>155</v>
      </c>
      <c r="DG124" s="17">
        <v>52</v>
      </c>
      <c r="DH124" s="17">
        <v>2365</v>
      </c>
      <c r="DI124" s="17">
        <v>1</v>
      </c>
      <c r="DJ124" s="17">
        <v>3637</v>
      </c>
      <c r="DK124" s="17">
        <v>1885</v>
      </c>
      <c r="DL124" s="17">
        <v>88</v>
      </c>
      <c r="DM124" s="17">
        <v>51</v>
      </c>
      <c r="DN124" s="17">
        <v>566</v>
      </c>
      <c r="DO124" s="17">
        <v>185</v>
      </c>
      <c r="DP124" s="17">
        <v>143</v>
      </c>
      <c r="DQ124" s="17">
        <v>1487</v>
      </c>
      <c r="DR124" s="17">
        <v>247</v>
      </c>
      <c r="DS124" s="17">
        <v>18</v>
      </c>
      <c r="DT124" s="14">
        <v>3638</v>
      </c>
      <c r="DU124" s="24">
        <v>2909</v>
      </c>
      <c r="DV124" s="24">
        <v>71</v>
      </c>
      <c r="DW124" s="24">
        <v>285</v>
      </c>
      <c r="DX124" s="24">
        <v>373</v>
      </c>
      <c r="DY124" s="24">
        <v>3638</v>
      </c>
      <c r="DZ124" s="24">
        <v>357</v>
      </c>
      <c r="EA124" s="24">
        <v>1085</v>
      </c>
      <c r="EB124" s="24">
        <v>429</v>
      </c>
      <c r="EC124">
        <v>318</v>
      </c>
      <c r="ED124">
        <v>2196</v>
      </c>
      <c r="EE124">
        <v>187</v>
      </c>
      <c r="EF124">
        <v>32</v>
      </c>
      <c r="EG124">
        <v>9</v>
      </c>
      <c r="EH124">
        <v>1</v>
      </c>
      <c r="EI124">
        <v>145</v>
      </c>
      <c r="EJ124">
        <v>9</v>
      </c>
      <c r="EK124">
        <v>4</v>
      </c>
      <c r="EL124">
        <v>5</v>
      </c>
    </row>
    <row r="125" spans="50:142">
      <c r="AX125" s="19" t="s">
        <v>436</v>
      </c>
      <c r="AY125" s="17" t="s">
        <v>437</v>
      </c>
      <c r="AZ125" s="18" t="s">
        <v>11</v>
      </c>
      <c r="BA125" s="17">
        <v>20095</v>
      </c>
      <c r="BB125" s="17">
        <v>18668</v>
      </c>
      <c r="BC125" s="17">
        <v>10935</v>
      </c>
      <c r="BD125" s="17">
        <v>6144</v>
      </c>
      <c r="BE125" s="17">
        <v>7733</v>
      </c>
      <c r="BF125" s="17">
        <v>7733</v>
      </c>
      <c r="BG125" s="17">
        <v>1649</v>
      </c>
      <c r="BH125" s="17">
        <v>2562</v>
      </c>
      <c r="BI125" s="17">
        <v>1529</v>
      </c>
      <c r="BJ125" s="17">
        <v>830</v>
      </c>
      <c r="BK125" s="17">
        <v>153</v>
      </c>
      <c r="BL125" s="17">
        <v>163</v>
      </c>
      <c r="BM125" s="17">
        <v>3502</v>
      </c>
      <c r="BN125" s="17">
        <v>20</v>
      </c>
      <c r="BO125" s="17">
        <v>7713</v>
      </c>
      <c r="BP125" s="17">
        <v>2249</v>
      </c>
      <c r="BQ125" s="17">
        <v>394</v>
      </c>
      <c r="BR125" s="17">
        <v>308</v>
      </c>
      <c r="BS125" s="17">
        <v>808</v>
      </c>
      <c r="BT125" s="17">
        <v>290</v>
      </c>
      <c r="BU125" s="17">
        <v>197</v>
      </c>
      <c r="BV125" s="17">
        <v>4747</v>
      </c>
      <c r="BW125" s="17">
        <v>633</v>
      </c>
      <c r="BX125" s="17">
        <v>84</v>
      </c>
      <c r="BY125" s="14">
        <v>7733</v>
      </c>
      <c r="BZ125" s="24">
        <v>1160</v>
      </c>
      <c r="CA125" s="24">
        <v>784</v>
      </c>
      <c r="CB125" s="24">
        <v>362</v>
      </c>
      <c r="CC125" s="24">
        <v>5427</v>
      </c>
      <c r="CD125" s="24">
        <v>7733</v>
      </c>
      <c r="CE125" s="24">
        <v>411</v>
      </c>
      <c r="CF125" s="24">
        <v>3793</v>
      </c>
      <c r="CG125" s="24">
        <v>1338</v>
      </c>
      <c r="CH125">
        <v>1718</v>
      </c>
      <c r="CI125">
        <v>3529</v>
      </c>
      <c r="CJ125" s="17">
        <v>88</v>
      </c>
      <c r="CK125" s="17">
        <v>7</v>
      </c>
      <c r="CL125" s="17">
        <v>24</v>
      </c>
      <c r="CM125" s="17">
        <v>45</v>
      </c>
      <c r="CN125" s="17">
        <v>12</v>
      </c>
      <c r="CO125" s="17">
        <v>87</v>
      </c>
      <c r="CP125" s="17">
        <v>60</v>
      </c>
      <c r="CQ125" s="17">
        <v>27</v>
      </c>
      <c r="CR125" s="17"/>
      <c r="CS125" s="17"/>
      <c r="CT125" s="25" t="s">
        <v>437</v>
      </c>
      <c r="CU125" s="18" t="s">
        <v>11</v>
      </c>
      <c r="CV125" s="17">
        <v>30291</v>
      </c>
      <c r="CW125" s="17">
        <v>21958</v>
      </c>
      <c r="CX125" s="17">
        <v>14149</v>
      </c>
      <c r="CY125" s="17">
        <v>6435</v>
      </c>
      <c r="CZ125" s="17">
        <v>7809</v>
      </c>
      <c r="DA125" s="17">
        <v>7809</v>
      </c>
      <c r="DB125" s="17">
        <v>1731</v>
      </c>
      <c r="DC125" s="17">
        <v>2669</v>
      </c>
      <c r="DD125" s="17">
        <v>1491</v>
      </c>
      <c r="DE125" s="17">
        <v>875</v>
      </c>
      <c r="DF125" s="17">
        <v>152</v>
      </c>
      <c r="DG125" s="17">
        <v>171</v>
      </c>
      <c r="DH125" s="17">
        <v>3389</v>
      </c>
      <c r="DI125" s="17">
        <v>20</v>
      </c>
      <c r="DJ125" s="17">
        <v>7789</v>
      </c>
      <c r="DK125" s="17">
        <v>2145</v>
      </c>
      <c r="DL125" s="17">
        <v>408</v>
      </c>
      <c r="DM125" s="17">
        <v>320</v>
      </c>
      <c r="DN125" s="17">
        <v>794</v>
      </c>
      <c r="DO125" s="17">
        <v>304</v>
      </c>
      <c r="DP125" s="17">
        <v>198</v>
      </c>
      <c r="DQ125" s="17">
        <v>4895</v>
      </c>
      <c r="DR125" s="17">
        <v>665</v>
      </c>
      <c r="DS125" s="17">
        <v>84</v>
      </c>
      <c r="DT125" s="14">
        <v>7809</v>
      </c>
      <c r="DU125" s="24">
        <v>1114</v>
      </c>
      <c r="DV125" s="24">
        <v>812</v>
      </c>
      <c r="DW125" s="24">
        <v>349</v>
      </c>
      <c r="DX125" s="24">
        <v>5534</v>
      </c>
      <c r="DY125" s="24">
        <v>7809</v>
      </c>
      <c r="DZ125" s="24">
        <v>412</v>
      </c>
      <c r="EA125" s="24">
        <v>3779</v>
      </c>
      <c r="EB125" s="24">
        <v>1403</v>
      </c>
      <c r="EC125">
        <v>1809</v>
      </c>
      <c r="ED125">
        <v>3618</v>
      </c>
      <c r="EE125">
        <v>92</v>
      </c>
      <c r="EF125">
        <v>7</v>
      </c>
      <c r="EG125">
        <v>25</v>
      </c>
      <c r="EH125">
        <v>48</v>
      </c>
      <c r="EI125">
        <v>12</v>
      </c>
      <c r="EJ125">
        <v>92</v>
      </c>
      <c r="EK125">
        <v>63</v>
      </c>
      <c r="EL125">
        <v>29</v>
      </c>
    </row>
    <row r="126" spans="50:142">
      <c r="AX126" s="19" t="s">
        <v>12</v>
      </c>
      <c r="AY126" s="17" t="s">
        <v>454</v>
      </c>
      <c r="AZ126" s="18" t="s">
        <v>11</v>
      </c>
      <c r="BA126" s="17">
        <v>29749</v>
      </c>
      <c r="BB126" s="17">
        <v>25773</v>
      </c>
      <c r="BC126" s="17">
        <v>12883</v>
      </c>
      <c r="BD126" s="17">
        <v>3544</v>
      </c>
      <c r="BE126" s="17">
        <v>12890</v>
      </c>
      <c r="BF126" s="17">
        <v>12890</v>
      </c>
      <c r="BG126" s="17">
        <v>1174</v>
      </c>
      <c r="BH126" s="17">
        <v>2567</v>
      </c>
      <c r="BI126" s="17">
        <v>2071</v>
      </c>
      <c r="BJ126" s="17">
        <v>1722</v>
      </c>
      <c r="BK126" s="17">
        <v>196</v>
      </c>
      <c r="BL126" s="17">
        <v>71</v>
      </c>
      <c r="BM126" s="17">
        <v>9149</v>
      </c>
      <c r="BN126" s="17">
        <v>0</v>
      </c>
      <c r="BO126" s="17">
        <v>12890</v>
      </c>
      <c r="BP126" s="17">
        <v>8790</v>
      </c>
      <c r="BQ126" s="17">
        <v>508</v>
      </c>
      <c r="BR126" s="17">
        <v>203</v>
      </c>
      <c r="BS126" s="17">
        <v>6513</v>
      </c>
      <c r="BT126" s="17">
        <v>177</v>
      </c>
      <c r="BU126" s="17">
        <v>112</v>
      </c>
      <c r="BV126" s="17">
        <v>3974</v>
      </c>
      <c r="BW126" s="17">
        <v>30</v>
      </c>
      <c r="BX126" s="17">
        <v>96</v>
      </c>
      <c r="BY126" s="14">
        <v>12890</v>
      </c>
      <c r="BZ126" s="24">
        <v>9340</v>
      </c>
      <c r="CA126" s="24">
        <v>1198</v>
      </c>
      <c r="CB126" s="24">
        <v>1516</v>
      </c>
      <c r="CC126" s="24">
        <v>836</v>
      </c>
      <c r="CD126" s="24">
        <v>12890</v>
      </c>
      <c r="CE126" s="24">
        <v>156</v>
      </c>
      <c r="CF126" s="24">
        <v>9478</v>
      </c>
      <c r="CG126" s="24">
        <v>3505</v>
      </c>
      <c r="CH126">
        <v>5727</v>
      </c>
      <c r="CI126">
        <v>3256</v>
      </c>
      <c r="CJ126" s="17">
        <v>594</v>
      </c>
      <c r="CK126" s="17">
        <v>4</v>
      </c>
      <c r="CL126" s="17">
        <v>3</v>
      </c>
      <c r="CM126" s="17">
        <v>5</v>
      </c>
      <c r="CN126" s="17">
        <v>582</v>
      </c>
      <c r="CO126" s="17">
        <v>383</v>
      </c>
      <c r="CP126" s="17">
        <v>118</v>
      </c>
      <c r="CQ126" s="17">
        <v>265</v>
      </c>
      <c r="CR126" s="17"/>
      <c r="CS126" s="17"/>
      <c r="CT126" s="25" t="s">
        <v>454</v>
      </c>
      <c r="CU126" s="18" t="s">
        <v>11</v>
      </c>
      <c r="CV126" s="17">
        <v>50899</v>
      </c>
      <c r="CW126" s="17">
        <v>25584</v>
      </c>
      <c r="CX126" s="17">
        <v>12816</v>
      </c>
      <c r="CY126" s="17">
        <v>3489</v>
      </c>
      <c r="CZ126" s="17">
        <v>12768</v>
      </c>
      <c r="DA126" s="17">
        <v>12768</v>
      </c>
      <c r="DB126" s="17">
        <v>1175</v>
      </c>
      <c r="DC126" s="17">
        <v>2575</v>
      </c>
      <c r="DD126" s="17">
        <v>1994</v>
      </c>
      <c r="DE126" s="17">
        <v>1718</v>
      </c>
      <c r="DF126" s="17">
        <v>195</v>
      </c>
      <c r="DG126" s="17">
        <v>70</v>
      </c>
      <c r="DH126" s="17">
        <v>9018</v>
      </c>
      <c r="DI126" s="17">
        <v>0</v>
      </c>
      <c r="DJ126" s="17">
        <v>12768</v>
      </c>
      <c r="DK126" s="17">
        <v>8840</v>
      </c>
      <c r="DL126" s="17">
        <v>509</v>
      </c>
      <c r="DM126" s="17">
        <v>199</v>
      </c>
      <c r="DN126" s="17">
        <v>6416</v>
      </c>
      <c r="DO126" s="17">
        <v>175</v>
      </c>
      <c r="DP126" s="17">
        <v>110</v>
      </c>
      <c r="DQ126" s="17">
        <v>3805</v>
      </c>
      <c r="DR126" s="17">
        <v>29</v>
      </c>
      <c r="DS126" s="17">
        <v>94</v>
      </c>
      <c r="DT126" s="14">
        <v>12768</v>
      </c>
      <c r="DU126" s="24">
        <v>9319</v>
      </c>
      <c r="DV126" s="24">
        <v>1151</v>
      </c>
      <c r="DW126" s="24">
        <v>1498</v>
      </c>
      <c r="DX126" s="24">
        <v>800</v>
      </c>
      <c r="DY126" s="24">
        <v>12768</v>
      </c>
      <c r="DZ126" s="24">
        <v>153</v>
      </c>
      <c r="EA126" s="24">
        <v>9420</v>
      </c>
      <c r="EB126" s="24">
        <v>3517</v>
      </c>
      <c r="EC126">
        <v>5758</v>
      </c>
      <c r="ED126">
        <v>3195</v>
      </c>
      <c r="EE126">
        <v>719</v>
      </c>
      <c r="EF126">
        <v>4</v>
      </c>
      <c r="EG126">
        <v>3</v>
      </c>
      <c r="EH126">
        <v>5</v>
      </c>
      <c r="EI126">
        <v>707</v>
      </c>
      <c r="EJ126">
        <v>384</v>
      </c>
      <c r="EK126">
        <v>119</v>
      </c>
      <c r="EL126">
        <v>265</v>
      </c>
    </row>
    <row r="127" spans="50:142">
      <c r="AX127" s="19" t="s">
        <v>477</v>
      </c>
      <c r="AY127" s="14" t="s">
        <v>478</v>
      </c>
      <c r="AZ127" s="18" t="s">
        <v>11</v>
      </c>
      <c r="BA127" s="17">
        <v>26975</v>
      </c>
      <c r="BB127" s="17">
        <v>25567</v>
      </c>
      <c r="BC127" s="17">
        <v>7674</v>
      </c>
      <c r="BD127" s="17">
        <v>4500</v>
      </c>
      <c r="BE127" s="17">
        <v>17893</v>
      </c>
      <c r="BF127" s="17">
        <v>17893</v>
      </c>
      <c r="BG127" s="17">
        <v>2094</v>
      </c>
      <c r="BH127" s="17">
        <v>3255</v>
      </c>
      <c r="BI127" s="17">
        <v>3124</v>
      </c>
      <c r="BJ127" s="17">
        <v>2860</v>
      </c>
      <c r="BK127" s="17">
        <v>58</v>
      </c>
      <c r="BL127" s="17">
        <v>56</v>
      </c>
      <c r="BM127" s="17">
        <v>12544</v>
      </c>
      <c r="BN127" s="17">
        <v>0</v>
      </c>
      <c r="BO127" s="17">
        <v>17893</v>
      </c>
      <c r="BP127" s="17">
        <v>8556</v>
      </c>
      <c r="BQ127" s="17">
        <v>1639</v>
      </c>
      <c r="BR127" s="17">
        <v>977</v>
      </c>
      <c r="BS127" s="17">
        <v>3648</v>
      </c>
      <c r="BT127" s="17">
        <v>1273</v>
      </c>
      <c r="BU127" s="17">
        <v>753</v>
      </c>
      <c r="BV127" s="17">
        <v>7906</v>
      </c>
      <c r="BW127" s="17">
        <v>1393</v>
      </c>
      <c r="BX127" s="17">
        <v>38</v>
      </c>
      <c r="BY127" s="14">
        <v>17893</v>
      </c>
      <c r="BZ127" s="24">
        <v>8430</v>
      </c>
      <c r="CA127" s="24">
        <v>2697</v>
      </c>
      <c r="CB127" s="24">
        <v>811</v>
      </c>
      <c r="CC127" s="24">
        <v>5955</v>
      </c>
      <c r="CD127" s="24">
        <v>17893</v>
      </c>
      <c r="CE127" s="24">
        <v>118</v>
      </c>
      <c r="CF127" s="24">
        <v>9533</v>
      </c>
      <c r="CG127" s="24">
        <v>4209</v>
      </c>
      <c r="CH127">
        <v>4942</v>
      </c>
      <c r="CI127">
        <v>8242</v>
      </c>
      <c r="CJ127" s="17">
        <v>549</v>
      </c>
      <c r="CK127" s="17">
        <v>33</v>
      </c>
      <c r="CL127" s="17">
        <v>16</v>
      </c>
      <c r="CM127" s="17">
        <v>14</v>
      </c>
      <c r="CN127" s="17">
        <v>486</v>
      </c>
      <c r="CO127" s="17">
        <v>474</v>
      </c>
      <c r="CP127" s="17">
        <v>145</v>
      </c>
      <c r="CQ127" s="17">
        <v>329</v>
      </c>
      <c r="CR127" s="17"/>
      <c r="CS127" s="17"/>
      <c r="CT127" s="25" t="s">
        <v>478</v>
      </c>
      <c r="CU127" s="18" t="s">
        <v>11</v>
      </c>
      <c r="CV127" s="17">
        <v>40910</v>
      </c>
      <c r="CW127" s="17">
        <v>27208</v>
      </c>
      <c r="CX127" s="17">
        <v>8407</v>
      </c>
      <c r="CY127" s="17">
        <v>4976</v>
      </c>
      <c r="CZ127" s="17">
        <v>18801</v>
      </c>
      <c r="DA127" s="17">
        <v>18801</v>
      </c>
      <c r="DB127" s="17">
        <v>2076</v>
      </c>
      <c r="DC127" s="17">
        <v>3289</v>
      </c>
      <c r="DD127" s="17">
        <v>3242</v>
      </c>
      <c r="DE127" s="17">
        <v>3066</v>
      </c>
      <c r="DF127" s="17">
        <v>60</v>
      </c>
      <c r="DG127" s="17">
        <v>60</v>
      </c>
      <c r="DH127" s="17">
        <v>13436</v>
      </c>
      <c r="DI127" s="17">
        <v>0</v>
      </c>
      <c r="DJ127" s="17">
        <v>18801</v>
      </c>
      <c r="DK127" s="17">
        <v>9081</v>
      </c>
      <c r="DL127" s="17">
        <v>1796</v>
      </c>
      <c r="DM127" s="17">
        <v>1070</v>
      </c>
      <c r="DN127" s="17">
        <v>3954</v>
      </c>
      <c r="DO127" s="17">
        <v>1306</v>
      </c>
      <c r="DP127" s="17">
        <v>780</v>
      </c>
      <c r="DQ127" s="17">
        <v>8169</v>
      </c>
      <c r="DR127" s="17">
        <v>1513</v>
      </c>
      <c r="DS127" s="17">
        <v>38</v>
      </c>
      <c r="DT127" s="14">
        <v>18801</v>
      </c>
      <c r="DU127" s="24">
        <v>8911</v>
      </c>
      <c r="DV127" s="24">
        <v>2855</v>
      </c>
      <c r="DW127" s="24">
        <v>857</v>
      </c>
      <c r="DX127" s="24">
        <v>6178</v>
      </c>
      <c r="DY127" s="24">
        <v>18801</v>
      </c>
      <c r="DZ127" s="24">
        <v>112</v>
      </c>
      <c r="EA127" s="24">
        <v>10058</v>
      </c>
      <c r="EB127" s="24">
        <v>4444</v>
      </c>
      <c r="EC127">
        <v>5175</v>
      </c>
      <c r="ED127">
        <v>8631</v>
      </c>
      <c r="EE127">
        <v>589</v>
      </c>
      <c r="EF127">
        <v>34</v>
      </c>
      <c r="EG127">
        <v>18</v>
      </c>
      <c r="EH127">
        <v>14</v>
      </c>
      <c r="EI127">
        <v>523</v>
      </c>
      <c r="EJ127">
        <v>455</v>
      </c>
      <c r="EK127">
        <v>138</v>
      </c>
      <c r="EL127">
        <v>317</v>
      </c>
    </row>
    <row r="128" spans="50:142">
      <c r="AX128" s="19" t="s">
        <v>496</v>
      </c>
      <c r="AY128" s="14" t="s">
        <v>497</v>
      </c>
      <c r="AZ128" s="18" t="s">
        <v>11</v>
      </c>
      <c r="BA128" s="17">
        <v>24731</v>
      </c>
      <c r="BB128" s="17">
        <v>20992</v>
      </c>
      <c r="BC128" s="17">
        <v>11944</v>
      </c>
      <c r="BD128" s="17">
        <v>5074</v>
      </c>
      <c r="BE128" s="17">
        <v>9048</v>
      </c>
      <c r="BF128" s="17">
        <v>9048</v>
      </c>
      <c r="BG128" s="17">
        <v>1058</v>
      </c>
      <c r="BH128" s="17">
        <v>1718</v>
      </c>
      <c r="BI128" s="17">
        <v>1416</v>
      </c>
      <c r="BJ128" s="17">
        <v>653</v>
      </c>
      <c r="BK128" s="17">
        <v>239</v>
      </c>
      <c r="BL128" s="17">
        <v>197</v>
      </c>
      <c r="BM128" s="17">
        <v>6264</v>
      </c>
      <c r="BN128" s="17">
        <v>8</v>
      </c>
      <c r="BO128" s="17">
        <v>9040</v>
      </c>
      <c r="BP128" s="17">
        <v>5940</v>
      </c>
      <c r="BQ128" s="17">
        <v>541</v>
      </c>
      <c r="BR128" s="17">
        <v>642</v>
      </c>
      <c r="BS128" s="17">
        <v>3068</v>
      </c>
      <c r="BT128" s="17">
        <v>435</v>
      </c>
      <c r="BU128" s="17">
        <v>239</v>
      </c>
      <c r="BV128" s="17">
        <v>3022</v>
      </c>
      <c r="BW128" s="17">
        <v>64</v>
      </c>
      <c r="BX128" s="17">
        <v>14</v>
      </c>
      <c r="BY128" s="14">
        <v>9048</v>
      </c>
      <c r="BZ128" s="24">
        <v>6728</v>
      </c>
      <c r="CA128" s="24">
        <v>459</v>
      </c>
      <c r="CB128" s="24">
        <v>560</v>
      </c>
      <c r="CC128" s="24">
        <v>1301</v>
      </c>
      <c r="CD128" s="24">
        <v>9048</v>
      </c>
      <c r="CE128" s="24">
        <v>500</v>
      </c>
      <c r="CF128" s="24">
        <v>5969</v>
      </c>
      <c r="CG128" s="24">
        <v>1536</v>
      </c>
      <c r="CH128">
        <v>2278</v>
      </c>
      <c r="CI128">
        <v>2579</v>
      </c>
      <c r="CJ128" s="17">
        <v>556</v>
      </c>
      <c r="CK128" s="17">
        <v>162</v>
      </c>
      <c r="CL128" s="17">
        <v>19</v>
      </c>
      <c r="CM128" s="17">
        <v>26</v>
      </c>
      <c r="CN128" s="17">
        <v>349</v>
      </c>
      <c r="CO128" s="17">
        <v>187</v>
      </c>
      <c r="CP128" s="17">
        <v>106</v>
      </c>
      <c r="CQ128" s="17">
        <v>81</v>
      </c>
      <c r="CR128" s="17"/>
      <c r="CS128" s="17"/>
      <c r="CT128" s="25" t="s">
        <v>497</v>
      </c>
      <c r="CU128" s="18" t="s">
        <v>11</v>
      </c>
      <c r="CV128" s="17">
        <v>35771</v>
      </c>
      <c r="CW128" s="17">
        <v>20984</v>
      </c>
      <c r="CX128" s="17">
        <v>12051</v>
      </c>
      <c r="CY128" s="17">
        <v>5166</v>
      </c>
      <c r="CZ128" s="17">
        <v>8933</v>
      </c>
      <c r="DA128" s="17">
        <v>8933</v>
      </c>
      <c r="DB128" s="17">
        <v>902</v>
      </c>
      <c r="DC128" s="17">
        <v>1783</v>
      </c>
      <c r="DD128" s="17">
        <v>1458</v>
      </c>
      <c r="DE128" s="17">
        <v>656</v>
      </c>
      <c r="DF128" s="17">
        <v>228</v>
      </c>
      <c r="DG128" s="17">
        <v>199</v>
      </c>
      <c r="DH128" s="17">
        <v>6240</v>
      </c>
      <c r="DI128" s="17">
        <v>8</v>
      </c>
      <c r="DJ128" s="17">
        <v>8925</v>
      </c>
      <c r="DK128" s="17">
        <v>6209</v>
      </c>
      <c r="DL128" s="17">
        <v>563</v>
      </c>
      <c r="DM128" s="17">
        <v>691</v>
      </c>
      <c r="DN128" s="17">
        <v>3343</v>
      </c>
      <c r="DO128" s="17">
        <v>457</v>
      </c>
      <c r="DP128" s="17">
        <v>254</v>
      </c>
      <c r="DQ128" s="17">
        <v>2639</v>
      </c>
      <c r="DR128" s="17">
        <v>64</v>
      </c>
      <c r="DS128" s="17">
        <v>13</v>
      </c>
      <c r="DT128" s="14">
        <v>8933</v>
      </c>
      <c r="DU128" s="24">
        <v>6633</v>
      </c>
      <c r="DV128" s="24">
        <v>439</v>
      </c>
      <c r="DW128" s="24">
        <v>569</v>
      </c>
      <c r="DX128" s="24">
        <v>1292</v>
      </c>
      <c r="DY128" s="24">
        <v>8933</v>
      </c>
      <c r="DZ128" s="24">
        <v>452</v>
      </c>
      <c r="EA128" s="24">
        <v>5896</v>
      </c>
      <c r="EB128" s="24">
        <v>1601</v>
      </c>
      <c r="EC128">
        <v>2333</v>
      </c>
      <c r="ED128">
        <v>2585</v>
      </c>
      <c r="EE128">
        <v>536</v>
      </c>
      <c r="EF128">
        <v>155</v>
      </c>
      <c r="EG128">
        <v>19</v>
      </c>
      <c r="EH128">
        <v>25</v>
      </c>
      <c r="EI128">
        <v>337</v>
      </c>
      <c r="EJ128">
        <v>184</v>
      </c>
      <c r="EK128">
        <v>103</v>
      </c>
      <c r="EL128">
        <v>81</v>
      </c>
    </row>
    <row r="129" spans="50:142">
      <c r="AX129" s="19" t="s">
        <v>512</v>
      </c>
      <c r="AY129" s="14" t="s">
        <v>513</v>
      </c>
      <c r="AZ129" s="18" t="s">
        <v>11</v>
      </c>
      <c r="BA129" s="17">
        <v>40399</v>
      </c>
      <c r="BB129" s="17">
        <v>17963</v>
      </c>
      <c r="BC129" s="17">
        <v>7409</v>
      </c>
      <c r="BD129" s="17">
        <v>2798</v>
      </c>
      <c r="BE129" s="17">
        <v>10554</v>
      </c>
      <c r="BF129" s="17">
        <v>10554</v>
      </c>
      <c r="BG129" s="17">
        <v>2731</v>
      </c>
      <c r="BH129" s="17">
        <v>2826</v>
      </c>
      <c r="BI129" s="17">
        <v>2714</v>
      </c>
      <c r="BJ129" s="17">
        <v>1657</v>
      </c>
      <c r="BK129" s="17">
        <v>272</v>
      </c>
      <c r="BL129" s="17">
        <v>264</v>
      </c>
      <c r="BM129" s="17">
        <v>4997</v>
      </c>
      <c r="BN129" s="17">
        <v>0</v>
      </c>
      <c r="BO129" s="17">
        <v>10554</v>
      </c>
      <c r="BP129" s="17">
        <v>4425</v>
      </c>
      <c r="BQ129" s="17">
        <v>879</v>
      </c>
      <c r="BR129" s="17">
        <v>765</v>
      </c>
      <c r="BS129" s="17">
        <v>1644</v>
      </c>
      <c r="BT129" s="17">
        <v>879</v>
      </c>
      <c r="BU129" s="17">
        <v>252</v>
      </c>
      <c r="BV129" s="17">
        <v>5557</v>
      </c>
      <c r="BW129" s="17">
        <v>567</v>
      </c>
      <c r="BX129" s="17">
        <v>5</v>
      </c>
      <c r="BY129" s="17">
        <v>10554</v>
      </c>
      <c r="BZ129" s="17">
        <v>5636</v>
      </c>
      <c r="CA129" s="17">
        <v>1211</v>
      </c>
      <c r="CB129" s="17">
        <v>878</v>
      </c>
      <c r="CC129" s="17">
        <v>2829</v>
      </c>
      <c r="CD129" s="17">
        <v>10554</v>
      </c>
      <c r="CE129" s="17">
        <v>216</v>
      </c>
      <c r="CF129" s="17">
        <v>6597</v>
      </c>
      <c r="CG129" s="24">
        <v>4749</v>
      </c>
      <c r="CH129">
        <v>1638</v>
      </c>
      <c r="CI129">
        <v>3741</v>
      </c>
      <c r="CJ129" s="17">
        <v>71</v>
      </c>
      <c r="CK129" s="17">
        <v>0</v>
      </c>
      <c r="CL129" s="17">
        <v>0</v>
      </c>
      <c r="CM129" s="17">
        <v>30</v>
      </c>
      <c r="CN129" s="17">
        <v>41</v>
      </c>
      <c r="CO129" s="17">
        <v>65</v>
      </c>
      <c r="CP129" s="17">
        <v>9</v>
      </c>
      <c r="CQ129" s="17">
        <v>56</v>
      </c>
      <c r="CR129" s="17"/>
      <c r="CS129" s="17"/>
      <c r="CT129" s="14" t="s">
        <v>513</v>
      </c>
      <c r="CU129" s="18" t="s">
        <v>11</v>
      </c>
      <c r="CV129" s="17">
        <v>42961</v>
      </c>
      <c r="CW129" s="17">
        <v>29824</v>
      </c>
      <c r="CX129" s="17">
        <v>8758</v>
      </c>
      <c r="CY129" s="17">
        <v>4559</v>
      </c>
      <c r="CZ129" s="17">
        <v>21066</v>
      </c>
      <c r="DA129" s="17">
        <v>21066</v>
      </c>
      <c r="DB129" s="17">
        <v>5120</v>
      </c>
      <c r="DC129" s="17">
        <v>6050</v>
      </c>
      <c r="DD129" s="17">
        <v>4439</v>
      </c>
      <c r="DE129" s="17">
        <v>2410</v>
      </c>
      <c r="DF129" s="17">
        <v>423</v>
      </c>
      <c r="DG129" s="17">
        <v>387</v>
      </c>
      <c r="DH129" s="17">
        <v>9896</v>
      </c>
      <c r="DI129" s="17">
        <v>0</v>
      </c>
      <c r="DJ129" s="17">
        <v>21066</v>
      </c>
      <c r="DK129" s="17">
        <v>7409</v>
      </c>
      <c r="DL129" s="17">
        <v>2303</v>
      </c>
      <c r="DM129" s="17">
        <v>1015</v>
      </c>
      <c r="DN129" s="17">
        <v>2640</v>
      </c>
      <c r="DO129" s="17">
        <v>544</v>
      </c>
      <c r="DP129" s="17">
        <v>402</v>
      </c>
      <c r="DQ129" s="17">
        <v>12000</v>
      </c>
      <c r="DR129" s="17">
        <v>1620</v>
      </c>
      <c r="DS129" s="17">
        <v>37</v>
      </c>
      <c r="DT129" s="17">
        <v>21066</v>
      </c>
      <c r="DU129" s="17">
        <v>11122</v>
      </c>
      <c r="DV129" s="17">
        <v>2915</v>
      </c>
      <c r="DW129" s="17">
        <v>3067</v>
      </c>
      <c r="DX129" s="17">
        <v>3962</v>
      </c>
      <c r="DY129" s="17">
        <v>21066</v>
      </c>
      <c r="DZ129" s="17">
        <v>2444</v>
      </c>
      <c r="EA129" s="17">
        <v>10228</v>
      </c>
      <c r="EB129" s="24">
        <v>5022</v>
      </c>
      <c r="EC129">
        <v>1918</v>
      </c>
      <c r="ED129">
        <v>8394</v>
      </c>
      <c r="EE129">
        <v>68</v>
      </c>
      <c r="EF129">
        <v>0</v>
      </c>
      <c r="EG129">
        <v>0</v>
      </c>
      <c r="EH129">
        <v>30</v>
      </c>
      <c r="EI129">
        <v>38</v>
      </c>
      <c r="EJ129">
        <v>68</v>
      </c>
      <c r="EK129">
        <v>11</v>
      </c>
      <c r="EL129">
        <v>57</v>
      </c>
    </row>
    <row r="130" spans="50:142">
      <c r="AX130" s="19" t="s">
        <v>529</v>
      </c>
      <c r="AY130" s="14" t="s">
        <v>530</v>
      </c>
      <c r="AZ130" s="18" t="s">
        <v>11</v>
      </c>
      <c r="BA130" s="17">
        <v>12341</v>
      </c>
      <c r="BB130" s="17">
        <v>6195</v>
      </c>
      <c r="BC130" s="17">
        <v>2454</v>
      </c>
      <c r="BD130" s="17">
        <v>1353</v>
      </c>
      <c r="BE130" s="17">
        <v>3741</v>
      </c>
      <c r="BF130" s="17">
        <v>3741</v>
      </c>
      <c r="BG130" s="17">
        <v>1256</v>
      </c>
      <c r="BH130" s="17">
        <v>919</v>
      </c>
      <c r="BI130" s="17">
        <v>594</v>
      </c>
      <c r="BJ130" s="17">
        <v>441</v>
      </c>
      <c r="BK130" s="17">
        <v>53</v>
      </c>
      <c r="BL130" s="17">
        <v>16</v>
      </c>
      <c r="BM130" s="17">
        <v>1560</v>
      </c>
      <c r="BN130" s="17">
        <v>6</v>
      </c>
      <c r="BO130" s="17">
        <v>3735</v>
      </c>
      <c r="BP130" s="17">
        <v>1148</v>
      </c>
      <c r="BQ130" s="17">
        <v>74</v>
      </c>
      <c r="BR130" s="17">
        <v>67</v>
      </c>
      <c r="BS130" s="17">
        <v>600</v>
      </c>
      <c r="BT130" s="17">
        <v>76</v>
      </c>
      <c r="BU130" s="17">
        <v>74</v>
      </c>
      <c r="BV130" s="17">
        <v>2456</v>
      </c>
      <c r="BW130" s="17">
        <v>116</v>
      </c>
      <c r="BX130" s="17">
        <v>15</v>
      </c>
      <c r="BY130" s="17">
        <v>3741</v>
      </c>
      <c r="BZ130" s="17">
        <v>2223</v>
      </c>
      <c r="CA130" s="17">
        <v>466</v>
      </c>
      <c r="CB130" s="17">
        <v>193</v>
      </c>
      <c r="CC130" s="17">
        <v>859</v>
      </c>
      <c r="CD130" s="17">
        <v>3741</v>
      </c>
      <c r="CE130" s="17">
        <v>1190</v>
      </c>
      <c r="CF130" s="24">
        <v>1604</v>
      </c>
      <c r="CG130" s="24">
        <v>765</v>
      </c>
      <c r="CH130">
        <v>564</v>
      </c>
      <c r="CI130">
        <v>947</v>
      </c>
      <c r="CJ130" s="17">
        <v>15</v>
      </c>
      <c r="CK130" s="17">
        <v>0</v>
      </c>
      <c r="CL130" s="17">
        <v>0</v>
      </c>
      <c r="CM130" s="17">
        <v>4</v>
      </c>
      <c r="CN130" s="17">
        <v>11</v>
      </c>
      <c r="CO130" s="17">
        <v>14</v>
      </c>
      <c r="CP130" s="17">
        <v>2</v>
      </c>
      <c r="CQ130" s="17">
        <v>12</v>
      </c>
      <c r="CR130" s="17"/>
      <c r="CS130" s="17"/>
      <c r="CT130" s="14" t="s">
        <v>530</v>
      </c>
      <c r="CU130" s="18" t="s">
        <v>11</v>
      </c>
      <c r="CV130" s="17">
        <v>10532</v>
      </c>
      <c r="CW130" s="17">
        <v>6350</v>
      </c>
      <c r="CX130" s="17">
        <v>2547</v>
      </c>
      <c r="CY130" s="17">
        <v>1446</v>
      </c>
      <c r="CZ130" s="17">
        <v>3803</v>
      </c>
      <c r="DA130" s="17">
        <v>3803</v>
      </c>
      <c r="DB130" s="17">
        <v>1274</v>
      </c>
      <c r="DC130" s="17">
        <v>943</v>
      </c>
      <c r="DD130" s="17">
        <v>608</v>
      </c>
      <c r="DE130" s="17">
        <v>462</v>
      </c>
      <c r="DF130" s="17">
        <v>52</v>
      </c>
      <c r="DG130" s="17">
        <v>16</v>
      </c>
      <c r="DH130" s="17">
        <v>1580</v>
      </c>
      <c r="DI130" s="17">
        <v>6</v>
      </c>
      <c r="DJ130" s="17">
        <v>3797</v>
      </c>
      <c r="DK130" s="17">
        <v>1092</v>
      </c>
      <c r="DL130" s="17">
        <v>77</v>
      </c>
      <c r="DM130" s="17">
        <v>62</v>
      </c>
      <c r="DN130" s="17">
        <v>600</v>
      </c>
      <c r="DO130" s="17">
        <v>78</v>
      </c>
      <c r="DP130" s="17">
        <v>78</v>
      </c>
      <c r="DQ130" s="17">
        <v>2577</v>
      </c>
      <c r="DR130" s="17">
        <v>113</v>
      </c>
      <c r="DS130" s="17">
        <v>15</v>
      </c>
      <c r="DT130" s="17">
        <v>3803</v>
      </c>
      <c r="DU130" s="17">
        <v>2257</v>
      </c>
      <c r="DV130" s="17">
        <v>456</v>
      </c>
      <c r="DW130" s="17">
        <v>195</v>
      </c>
      <c r="DX130" s="17">
        <v>895</v>
      </c>
      <c r="DY130" s="17">
        <v>3803</v>
      </c>
      <c r="DZ130" s="17">
        <v>1271</v>
      </c>
      <c r="EA130" s="24">
        <v>1554</v>
      </c>
      <c r="EB130" s="24">
        <v>762</v>
      </c>
      <c r="EC130">
        <v>532</v>
      </c>
      <c r="ED130">
        <v>978</v>
      </c>
      <c r="EE130">
        <v>17</v>
      </c>
      <c r="EF130">
        <v>0</v>
      </c>
      <c r="EG130">
        <v>0</v>
      </c>
      <c r="EH130">
        <v>5</v>
      </c>
      <c r="EI130">
        <v>12</v>
      </c>
      <c r="EJ130">
        <v>17</v>
      </c>
      <c r="EK130">
        <v>3</v>
      </c>
      <c r="EL130">
        <v>14</v>
      </c>
    </row>
    <row r="131" spans="50:142">
      <c r="AX131" s="22" t="s">
        <v>534</v>
      </c>
      <c r="AY131" s="17" t="s">
        <v>535</v>
      </c>
      <c r="AZ131" s="18" t="s">
        <v>11</v>
      </c>
      <c r="BA131" s="17">
        <v>1254</v>
      </c>
      <c r="BB131" s="17">
        <v>771</v>
      </c>
      <c r="BC131" s="17">
        <v>565</v>
      </c>
      <c r="BD131" s="17">
        <v>155</v>
      </c>
      <c r="BE131" s="17">
        <v>206</v>
      </c>
      <c r="BF131" s="17">
        <v>206</v>
      </c>
      <c r="BG131" s="17">
        <v>52</v>
      </c>
      <c r="BH131" s="17">
        <v>45</v>
      </c>
      <c r="BI131" s="17">
        <v>31</v>
      </c>
      <c r="BJ131" s="17">
        <v>31</v>
      </c>
      <c r="BK131" s="17"/>
      <c r="BL131" s="17"/>
      <c r="BM131" s="17">
        <v>109</v>
      </c>
      <c r="BN131" s="17"/>
      <c r="BO131" s="17">
        <v>206</v>
      </c>
      <c r="BP131" s="17">
        <v>108</v>
      </c>
      <c r="BQ131" s="17">
        <v>11</v>
      </c>
      <c r="BR131" s="17">
        <v>23</v>
      </c>
      <c r="BS131" s="17">
        <v>19</v>
      </c>
      <c r="BT131" s="17"/>
      <c r="BU131" s="17"/>
      <c r="BV131" s="17">
        <v>98</v>
      </c>
      <c r="BW131" s="17"/>
      <c r="BX131" s="17"/>
      <c r="BY131" s="14">
        <v>206</v>
      </c>
      <c r="BZ131" s="24">
        <v>195</v>
      </c>
      <c r="CA131" s="24">
        <v>11</v>
      </c>
      <c r="CB131" s="24"/>
      <c r="CC131" s="24"/>
      <c r="CD131" s="24">
        <v>206</v>
      </c>
      <c r="CE131" s="24"/>
      <c r="CF131" s="24">
        <v>181</v>
      </c>
      <c r="CG131" s="24">
        <v>132</v>
      </c>
      <c r="CH131">
        <v>43</v>
      </c>
      <c r="CI131">
        <v>25</v>
      </c>
      <c r="CJ131" s="17">
        <v>0</v>
      </c>
      <c r="CK131" s="17"/>
      <c r="CL131" s="17"/>
      <c r="CM131" s="17"/>
      <c r="CN131" s="17"/>
      <c r="CO131" s="17">
        <v>0</v>
      </c>
      <c r="CP131" s="17"/>
      <c r="CQ131" s="17"/>
      <c r="CR131" s="17"/>
      <c r="CS131" s="17"/>
      <c r="CT131" s="17" t="s">
        <v>535</v>
      </c>
      <c r="CU131" s="18" t="s">
        <v>11</v>
      </c>
      <c r="CV131" s="17">
        <v>1391</v>
      </c>
      <c r="CW131" s="17">
        <v>0</v>
      </c>
      <c r="CX131" s="17">
        <v>0</v>
      </c>
      <c r="CY131" s="17">
        <v>0</v>
      </c>
      <c r="CZ131" s="17">
        <v>0</v>
      </c>
      <c r="DA131" s="17">
        <v>0</v>
      </c>
      <c r="DB131" s="17">
        <v>0</v>
      </c>
      <c r="DC131" s="17">
        <v>0</v>
      </c>
      <c r="DD131" s="17">
        <v>0</v>
      </c>
      <c r="DE131" s="17">
        <v>0</v>
      </c>
      <c r="DF131" s="17">
        <v>0</v>
      </c>
      <c r="DG131" s="17">
        <v>0</v>
      </c>
      <c r="DH131" s="17">
        <v>0</v>
      </c>
      <c r="DI131" s="17">
        <v>0</v>
      </c>
      <c r="DJ131" s="17">
        <v>0</v>
      </c>
      <c r="DK131" s="17">
        <v>0</v>
      </c>
      <c r="DL131" s="17">
        <v>0</v>
      </c>
      <c r="DM131" s="17">
        <v>0</v>
      </c>
      <c r="DN131" s="17">
        <v>0</v>
      </c>
      <c r="DO131" s="17">
        <v>0</v>
      </c>
      <c r="DP131" s="17">
        <v>0</v>
      </c>
      <c r="DQ131" s="17">
        <v>0</v>
      </c>
      <c r="DR131" s="17">
        <v>0</v>
      </c>
      <c r="DS131" s="17">
        <v>0</v>
      </c>
      <c r="DT131" s="14">
        <v>0</v>
      </c>
      <c r="DU131" s="24">
        <v>0</v>
      </c>
      <c r="DV131" s="24">
        <v>0</v>
      </c>
      <c r="DW131" s="24">
        <v>0</v>
      </c>
      <c r="DX131" s="24">
        <v>0</v>
      </c>
      <c r="DY131" s="24">
        <v>0</v>
      </c>
      <c r="DZ131" s="24">
        <v>0</v>
      </c>
      <c r="EA131" s="24">
        <v>0</v>
      </c>
      <c r="EB131" s="24">
        <v>0</v>
      </c>
      <c r="EC131">
        <v>0</v>
      </c>
      <c r="ED131">
        <v>0</v>
      </c>
      <c r="EE131">
        <v>0</v>
      </c>
      <c r="EF131">
        <v>0</v>
      </c>
      <c r="EG131">
        <v>0</v>
      </c>
      <c r="EH131">
        <v>0</v>
      </c>
      <c r="EI131">
        <v>0</v>
      </c>
      <c r="EJ131">
        <v>0</v>
      </c>
      <c r="EK131">
        <v>0</v>
      </c>
      <c r="EL131">
        <v>0</v>
      </c>
    </row>
    <row r="132" spans="50:132">
      <c r="AX132" s="30"/>
      <c r="AY132" s="17" t="s">
        <v>99</v>
      </c>
      <c r="AZ132" s="31" t="s">
        <v>96</v>
      </c>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4"/>
      <c r="BZ132" s="24"/>
      <c r="CA132" s="24"/>
      <c r="CB132" s="24"/>
      <c r="CC132" s="24"/>
      <c r="CD132" s="24"/>
      <c r="CE132" s="24"/>
      <c r="CF132" s="24"/>
      <c r="CG132" s="24"/>
      <c r="CJ132" s="17"/>
      <c r="CK132" s="17"/>
      <c r="CL132" s="17"/>
      <c r="CM132" s="17"/>
      <c r="CN132" s="17"/>
      <c r="CO132" s="17"/>
      <c r="CP132" s="17"/>
      <c r="CQ132" s="17"/>
      <c r="CR132" s="17"/>
      <c r="CS132" s="17"/>
      <c r="CT132" s="17" t="s">
        <v>99</v>
      </c>
      <c r="CU132" s="31" t="s">
        <v>96</v>
      </c>
      <c r="CV132" s="17"/>
      <c r="CW132" s="17"/>
      <c r="CX132" s="17"/>
      <c r="CY132" s="17"/>
      <c r="CZ132" s="17"/>
      <c r="DA132" s="17"/>
      <c r="DB132" s="17"/>
      <c r="DC132" s="17"/>
      <c r="DD132" s="17"/>
      <c r="DE132" s="17"/>
      <c r="DF132" s="17"/>
      <c r="DG132" s="17"/>
      <c r="DH132" s="17"/>
      <c r="DI132" s="17"/>
      <c r="DJ132" s="17"/>
      <c r="DK132" s="17"/>
      <c r="DL132" s="17"/>
      <c r="DM132" s="17"/>
      <c r="DN132" s="17"/>
      <c r="DO132" s="17"/>
      <c r="DP132" s="17"/>
      <c r="DQ132" s="17"/>
      <c r="DR132" s="17"/>
      <c r="DS132" s="17"/>
      <c r="DT132" s="14"/>
      <c r="DU132" s="24"/>
      <c r="DV132" s="24"/>
      <c r="DW132" s="24"/>
      <c r="DX132" s="24"/>
      <c r="DY132" s="24"/>
      <c r="DZ132" s="24"/>
      <c r="EA132" s="24"/>
      <c r="EB132" s="24"/>
    </row>
    <row r="133" spans="50:142">
      <c r="AX133" s="30"/>
      <c r="AY133" s="17" t="s">
        <v>101</v>
      </c>
      <c r="AZ133" s="18" t="s">
        <v>96</v>
      </c>
      <c r="BA133" s="29">
        <v>649201</v>
      </c>
      <c r="BB133" s="29">
        <v>407168</v>
      </c>
      <c r="BC133" s="29">
        <v>181611</v>
      </c>
      <c r="BD133" s="29">
        <v>87712</v>
      </c>
      <c r="BE133" s="29">
        <v>225557</v>
      </c>
      <c r="BF133" s="29">
        <v>225557</v>
      </c>
      <c r="BG133" s="29">
        <v>42083</v>
      </c>
      <c r="BH133" s="29">
        <v>58056</v>
      </c>
      <c r="BI133" s="29">
        <v>47380</v>
      </c>
      <c r="BJ133" s="29">
        <v>26297</v>
      </c>
      <c r="BK133" s="29">
        <v>5063</v>
      </c>
      <c r="BL133" s="29">
        <v>6867</v>
      </c>
      <c r="BM133" s="29">
        <v>125188</v>
      </c>
      <c r="BN133" s="29">
        <v>230</v>
      </c>
      <c r="BO133" s="29">
        <v>225327</v>
      </c>
      <c r="BP133" s="29">
        <v>95960</v>
      </c>
      <c r="BQ133" s="29">
        <v>11886</v>
      </c>
      <c r="BR133" s="29">
        <v>11152</v>
      </c>
      <c r="BS133" s="29">
        <v>37890</v>
      </c>
      <c r="BT133" s="29">
        <v>9436</v>
      </c>
      <c r="BU133" s="29">
        <v>8051</v>
      </c>
      <c r="BV133" s="29">
        <v>112646</v>
      </c>
      <c r="BW133" s="29">
        <v>14445</v>
      </c>
      <c r="BX133" s="29">
        <v>2276</v>
      </c>
      <c r="BY133" s="29">
        <v>225557</v>
      </c>
      <c r="BZ133" s="29">
        <v>147440</v>
      </c>
      <c r="CA133" s="29">
        <v>17982</v>
      </c>
      <c r="CB133" s="29">
        <v>21478</v>
      </c>
      <c r="CC133" s="29">
        <v>38657</v>
      </c>
      <c r="CD133" s="32">
        <v>225557</v>
      </c>
      <c r="CE133" s="32">
        <v>11502</v>
      </c>
      <c r="CF133" s="32">
        <v>123685</v>
      </c>
      <c r="CG133" s="32">
        <v>50869</v>
      </c>
      <c r="CH133" s="32">
        <v>57595</v>
      </c>
      <c r="CI133" s="32">
        <v>90370</v>
      </c>
      <c r="CJ133" s="32">
        <v>10622</v>
      </c>
      <c r="CK133" s="32">
        <v>496</v>
      </c>
      <c r="CL133" s="32">
        <v>801</v>
      </c>
      <c r="CM133" s="32">
        <v>2555</v>
      </c>
      <c r="CN133" s="32">
        <v>6770</v>
      </c>
      <c r="CO133" s="32">
        <v>4635</v>
      </c>
      <c r="CP133" s="32">
        <v>2589</v>
      </c>
      <c r="CQ133" s="32">
        <v>2046</v>
      </c>
      <c r="CR133" s="29"/>
      <c r="CS133" s="29"/>
      <c r="CT133" s="17" t="s">
        <v>101</v>
      </c>
      <c r="CU133" s="18" t="s">
        <v>96</v>
      </c>
      <c r="CV133" s="29">
        <v>811047</v>
      </c>
      <c r="CW133" s="29">
        <v>445226</v>
      </c>
      <c r="CX133" s="29">
        <v>215628</v>
      </c>
      <c r="CY133" s="29">
        <v>90923</v>
      </c>
      <c r="CZ133" s="29">
        <v>229598</v>
      </c>
      <c r="DA133" s="29">
        <v>229598</v>
      </c>
      <c r="DB133" s="29">
        <v>42094</v>
      </c>
      <c r="DC133" s="29">
        <v>55401</v>
      </c>
      <c r="DD133" s="29">
        <v>43884</v>
      </c>
      <c r="DE133" s="29">
        <v>23971</v>
      </c>
      <c r="DF133" s="29">
        <v>4812</v>
      </c>
      <c r="DG133" s="29">
        <v>7464</v>
      </c>
      <c r="DH133" s="29">
        <v>131875</v>
      </c>
      <c r="DI133" s="29">
        <v>228</v>
      </c>
      <c r="DJ133" s="29">
        <v>229370</v>
      </c>
      <c r="DK133" s="29">
        <v>93444</v>
      </c>
      <c r="DL133" s="29">
        <v>12492</v>
      </c>
      <c r="DM133" s="29">
        <v>10961</v>
      </c>
      <c r="DN133" s="29">
        <v>37096</v>
      </c>
      <c r="DO133" s="29">
        <v>8755</v>
      </c>
      <c r="DP133" s="29">
        <v>7703</v>
      </c>
      <c r="DQ133" s="29">
        <v>118682</v>
      </c>
      <c r="DR133" s="29">
        <v>15023</v>
      </c>
      <c r="DS133" s="29">
        <v>2221</v>
      </c>
      <c r="DT133" s="29">
        <v>229598</v>
      </c>
      <c r="DU133" s="29">
        <v>153923</v>
      </c>
      <c r="DV133" s="29">
        <v>17347</v>
      </c>
      <c r="DW133" s="29">
        <v>21355</v>
      </c>
      <c r="DX133" s="29">
        <v>36973</v>
      </c>
      <c r="DY133" s="32">
        <v>229598</v>
      </c>
      <c r="DZ133" s="32">
        <v>10954</v>
      </c>
      <c r="EA133" s="24">
        <v>126745</v>
      </c>
      <c r="EB133" s="24">
        <v>47651</v>
      </c>
      <c r="EC133">
        <v>60235</v>
      </c>
      <c r="ED133">
        <v>91899</v>
      </c>
      <c r="EE133">
        <v>10676</v>
      </c>
      <c r="EF133">
        <v>463</v>
      </c>
      <c r="EG133">
        <v>780</v>
      </c>
      <c r="EH133">
        <v>2590</v>
      </c>
      <c r="EI133">
        <v>6843</v>
      </c>
      <c r="EJ133">
        <v>4795</v>
      </c>
      <c r="EK133">
        <v>2701</v>
      </c>
      <c r="EL133">
        <v>2094</v>
      </c>
    </row>
    <row r="134" spans="50:142">
      <c r="AX134" s="24"/>
      <c r="AY134" s="17" t="s">
        <v>124</v>
      </c>
      <c r="AZ134" s="18" t="s">
        <v>96</v>
      </c>
      <c r="BA134" s="17">
        <v>15380</v>
      </c>
      <c r="BB134" s="17">
        <v>8532</v>
      </c>
      <c r="BC134" s="17">
        <v>4887</v>
      </c>
      <c r="BD134" s="17">
        <v>2315</v>
      </c>
      <c r="BE134" s="17">
        <v>3645</v>
      </c>
      <c r="BF134" s="17">
        <v>3645</v>
      </c>
      <c r="BG134" s="17">
        <v>580</v>
      </c>
      <c r="BH134" s="17">
        <v>1051</v>
      </c>
      <c r="BI134" s="17">
        <v>618</v>
      </c>
      <c r="BJ134" s="17">
        <v>263</v>
      </c>
      <c r="BK134" s="17">
        <v>163</v>
      </c>
      <c r="BL134" s="17">
        <v>54</v>
      </c>
      <c r="BM134" s="17">
        <v>2006</v>
      </c>
      <c r="BN134" s="17">
        <v>8</v>
      </c>
      <c r="BO134" s="17">
        <v>3637</v>
      </c>
      <c r="BP134" s="17">
        <v>1136</v>
      </c>
      <c r="BQ134" s="17">
        <v>151</v>
      </c>
      <c r="BR134" s="17">
        <v>411</v>
      </c>
      <c r="BS134" s="17">
        <v>172</v>
      </c>
      <c r="BT134" s="17">
        <v>111</v>
      </c>
      <c r="BU134" s="17">
        <v>106</v>
      </c>
      <c r="BV134" s="17">
        <v>2037</v>
      </c>
      <c r="BW134" s="17">
        <v>446</v>
      </c>
      <c r="BX134" s="17">
        <v>18</v>
      </c>
      <c r="BY134" s="14">
        <v>3645</v>
      </c>
      <c r="BZ134" s="24">
        <v>2437</v>
      </c>
      <c r="CA134" s="24">
        <v>329</v>
      </c>
      <c r="CB134" s="24">
        <v>381</v>
      </c>
      <c r="CC134" s="24">
        <v>498</v>
      </c>
      <c r="CD134" s="24">
        <v>3645</v>
      </c>
      <c r="CE134" s="24">
        <v>207</v>
      </c>
      <c r="CF134" s="24">
        <v>2214</v>
      </c>
      <c r="CG134" s="24">
        <v>475</v>
      </c>
      <c r="CH134">
        <v>939</v>
      </c>
      <c r="CI134">
        <v>1224</v>
      </c>
      <c r="CJ134" s="17">
        <v>54</v>
      </c>
      <c r="CK134" s="17">
        <v>5</v>
      </c>
      <c r="CL134" s="17">
        <v>8</v>
      </c>
      <c r="CM134" s="17">
        <v>5</v>
      </c>
      <c r="CN134" s="17">
        <v>36</v>
      </c>
      <c r="CO134" s="17">
        <v>49</v>
      </c>
      <c r="CP134" s="17">
        <v>18</v>
      </c>
      <c r="CQ134" s="17">
        <v>31</v>
      </c>
      <c r="CR134" s="17"/>
      <c r="CS134" s="17"/>
      <c r="CT134" s="17" t="s">
        <v>124</v>
      </c>
      <c r="CU134" s="18" t="s">
        <v>96</v>
      </c>
      <c r="CV134" s="17">
        <v>25926</v>
      </c>
      <c r="CW134" s="17">
        <v>14304</v>
      </c>
      <c r="CX134" s="17">
        <v>8830</v>
      </c>
      <c r="CY134" s="17">
        <v>6036</v>
      </c>
      <c r="CZ134" s="17">
        <v>5474</v>
      </c>
      <c r="DA134" s="17">
        <v>5474</v>
      </c>
      <c r="DB134" s="17">
        <v>1027</v>
      </c>
      <c r="DC134" s="17">
        <v>1452</v>
      </c>
      <c r="DD134" s="17">
        <v>706</v>
      </c>
      <c r="DE134" s="17">
        <v>356</v>
      </c>
      <c r="DF134" s="17">
        <v>204</v>
      </c>
      <c r="DG134" s="17">
        <v>100</v>
      </c>
      <c r="DH134" s="17">
        <v>2981</v>
      </c>
      <c r="DI134" s="17">
        <v>14</v>
      </c>
      <c r="DJ134" s="17">
        <v>5460</v>
      </c>
      <c r="DK134" s="17">
        <v>988</v>
      </c>
      <c r="DL134" s="17">
        <v>255</v>
      </c>
      <c r="DM134" s="17">
        <v>274</v>
      </c>
      <c r="DN134" s="17">
        <v>286</v>
      </c>
      <c r="DO134" s="17">
        <v>29</v>
      </c>
      <c r="DP134" s="17">
        <v>30</v>
      </c>
      <c r="DQ134" s="17">
        <v>3811</v>
      </c>
      <c r="DR134" s="17">
        <v>612</v>
      </c>
      <c r="DS134" s="17">
        <v>49</v>
      </c>
      <c r="DT134" s="14">
        <v>5474</v>
      </c>
      <c r="DU134" s="24">
        <v>3986</v>
      </c>
      <c r="DV134" s="24">
        <v>512</v>
      </c>
      <c r="DW134" s="24">
        <v>207</v>
      </c>
      <c r="DX134" s="24">
        <v>769</v>
      </c>
      <c r="DY134" s="24">
        <v>5474</v>
      </c>
      <c r="DZ134" s="24">
        <v>402</v>
      </c>
      <c r="EA134" s="24">
        <v>3162</v>
      </c>
      <c r="EB134" s="24">
        <v>694</v>
      </c>
      <c r="EC134">
        <v>431</v>
      </c>
      <c r="ED134">
        <v>1910</v>
      </c>
      <c r="EE134">
        <v>51</v>
      </c>
      <c r="EF134">
        <v>5</v>
      </c>
      <c r="EG134">
        <v>5</v>
      </c>
      <c r="EH134">
        <v>3</v>
      </c>
      <c r="EI134">
        <v>38</v>
      </c>
      <c r="EJ134">
        <v>50</v>
      </c>
      <c r="EK134">
        <v>8</v>
      </c>
      <c r="EL134">
        <v>42</v>
      </c>
    </row>
    <row r="135" spans="50:142">
      <c r="AX135" s="24"/>
      <c r="AY135" s="17" t="s">
        <v>142</v>
      </c>
      <c r="AZ135" s="18" t="s">
        <v>96</v>
      </c>
      <c r="BA135" s="17">
        <v>45614</v>
      </c>
      <c r="BB135" s="17">
        <v>24178</v>
      </c>
      <c r="BC135" s="17">
        <v>5030</v>
      </c>
      <c r="BD135" s="17">
        <v>2777</v>
      </c>
      <c r="BE135" s="17">
        <v>19148</v>
      </c>
      <c r="BF135" s="17">
        <v>19148</v>
      </c>
      <c r="BG135" s="17">
        <v>3390</v>
      </c>
      <c r="BH135" s="17">
        <v>3936</v>
      </c>
      <c r="BI135" s="17">
        <v>3393</v>
      </c>
      <c r="BJ135" s="17">
        <v>2862</v>
      </c>
      <c r="BK135" s="17">
        <v>142</v>
      </c>
      <c r="BL135" s="17">
        <v>132</v>
      </c>
      <c r="BM135" s="17">
        <v>11812</v>
      </c>
      <c r="BN135" s="17">
        <v>10</v>
      </c>
      <c r="BO135" s="17">
        <v>19138</v>
      </c>
      <c r="BP135" s="17">
        <v>7553</v>
      </c>
      <c r="BQ135" s="17">
        <v>440</v>
      </c>
      <c r="BR135" s="17">
        <v>1354</v>
      </c>
      <c r="BS135" s="17">
        <v>4057</v>
      </c>
      <c r="BT135" s="17">
        <v>453</v>
      </c>
      <c r="BU135" s="17">
        <v>471</v>
      </c>
      <c r="BV135" s="17">
        <v>9449</v>
      </c>
      <c r="BW135" s="17">
        <v>1960</v>
      </c>
      <c r="BX135" s="17">
        <v>176</v>
      </c>
      <c r="BY135" s="17">
        <v>19148</v>
      </c>
      <c r="BZ135" s="17">
        <v>13654</v>
      </c>
      <c r="CA135" s="17">
        <v>352</v>
      </c>
      <c r="CB135" s="17">
        <v>1512</v>
      </c>
      <c r="CC135" s="17">
        <v>3630</v>
      </c>
      <c r="CD135" s="24">
        <v>19148</v>
      </c>
      <c r="CE135" s="24">
        <v>646</v>
      </c>
      <c r="CF135" s="24">
        <v>8612</v>
      </c>
      <c r="CG135" s="24">
        <v>4071</v>
      </c>
      <c r="CH135">
        <v>3211</v>
      </c>
      <c r="CI135">
        <v>9890</v>
      </c>
      <c r="CJ135" s="17">
        <v>284</v>
      </c>
      <c r="CK135" s="17">
        <v>50</v>
      </c>
      <c r="CL135" s="17">
        <v>24</v>
      </c>
      <c r="CM135" s="17">
        <v>13</v>
      </c>
      <c r="CN135" s="17">
        <v>197</v>
      </c>
      <c r="CO135" s="17">
        <v>252</v>
      </c>
      <c r="CP135" s="17">
        <v>10</v>
      </c>
      <c r="CQ135" s="17">
        <v>242</v>
      </c>
      <c r="CR135" s="17"/>
      <c r="CS135" s="17"/>
      <c r="CT135" s="17" t="s">
        <v>142</v>
      </c>
      <c r="CU135" s="18" t="s">
        <v>96</v>
      </c>
      <c r="CV135" s="17">
        <v>60813</v>
      </c>
      <c r="CW135" s="17">
        <v>34412</v>
      </c>
      <c r="CX135" s="17">
        <v>15570</v>
      </c>
      <c r="CY135" s="17">
        <v>7110</v>
      </c>
      <c r="CZ135" s="17">
        <v>18842</v>
      </c>
      <c r="DA135" s="17">
        <v>18842</v>
      </c>
      <c r="DB135" s="17">
        <v>2781</v>
      </c>
      <c r="DC135" s="17">
        <v>3151</v>
      </c>
      <c r="DD135" s="17">
        <v>2483</v>
      </c>
      <c r="DE135" s="17">
        <v>2061</v>
      </c>
      <c r="DF135" s="17">
        <v>115</v>
      </c>
      <c r="DG135" s="17">
        <v>175</v>
      </c>
      <c r="DH135" s="17">
        <v>12893</v>
      </c>
      <c r="DI135" s="17">
        <v>17</v>
      </c>
      <c r="DJ135" s="17">
        <v>18825</v>
      </c>
      <c r="DK135" s="17">
        <v>10465</v>
      </c>
      <c r="DL135" s="17">
        <v>449</v>
      </c>
      <c r="DM135" s="17">
        <v>322</v>
      </c>
      <c r="DN135" s="17">
        <v>4013</v>
      </c>
      <c r="DO135" s="17">
        <v>415</v>
      </c>
      <c r="DP135" s="17">
        <v>352</v>
      </c>
      <c r="DQ135" s="17">
        <v>6249</v>
      </c>
      <c r="DR135" s="17">
        <v>2002</v>
      </c>
      <c r="DS135" s="17">
        <v>109</v>
      </c>
      <c r="DT135" s="17">
        <v>18842</v>
      </c>
      <c r="DU135" s="17">
        <v>13016</v>
      </c>
      <c r="DV135" s="17">
        <v>1568</v>
      </c>
      <c r="DW135" s="17">
        <v>1309</v>
      </c>
      <c r="DX135" s="17">
        <v>2949</v>
      </c>
      <c r="DY135" s="24">
        <v>18842</v>
      </c>
      <c r="DZ135" s="24">
        <v>613</v>
      </c>
      <c r="EA135" s="24">
        <v>7164</v>
      </c>
      <c r="EB135" s="24">
        <v>2935</v>
      </c>
      <c r="EC135">
        <v>4229</v>
      </c>
      <c r="ED135">
        <v>11065</v>
      </c>
      <c r="EE135">
        <v>369</v>
      </c>
      <c r="EF135">
        <v>0</v>
      </c>
      <c r="EG135">
        <v>0</v>
      </c>
      <c r="EH135">
        <v>0</v>
      </c>
      <c r="EI135">
        <v>369</v>
      </c>
      <c r="EJ135">
        <v>306</v>
      </c>
      <c r="EK135">
        <v>0</v>
      </c>
      <c r="EL135">
        <v>306</v>
      </c>
    </row>
    <row r="136" spans="50:142">
      <c r="AX136" s="24"/>
      <c r="AY136" s="17" t="s">
        <v>174</v>
      </c>
      <c r="AZ136" s="18" t="s">
        <v>96</v>
      </c>
      <c r="BA136" s="17">
        <v>28362</v>
      </c>
      <c r="BB136" s="17">
        <v>16585</v>
      </c>
      <c r="BC136" s="17">
        <v>6387</v>
      </c>
      <c r="BD136" s="17">
        <v>3774</v>
      </c>
      <c r="BE136" s="17">
        <v>10198</v>
      </c>
      <c r="BF136" s="17">
        <v>10198</v>
      </c>
      <c r="BG136" s="17">
        <v>2949</v>
      </c>
      <c r="BH136" s="17">
        <v>3116</v>
      </c>
      <c r="BI136" s="17">
        <v>3058</v>
      </c>
      <c r="BJ136" s="17">
        <v>1885</v>
      </c>
      <c r="BK136" s="17">
        <v>207</v>
      </c>
      <c r="BL136" s="17">
        <v>201</v>
      </c>
      <c r="BM136" s="17">
        <v>4128</v>
      </c>
      <c r="BN136" s="17">
        <v>5</v>
      </c>
      <c r="BO136" s="17">
        <v>10193</v>
      </c>
      <c r="BP136" s="17">
        <v>3419</v>
      </c>
      <c r="BQ136" s="17">
        <v>598</v>
      </c>
      <c r="BR136" s="17">
        <v>459</v>
      </c>
      <c r="BS136" s="17">
        <v>1638</v>
      </c>
      <c r="BT136" s="17">
        <v>357</v>
      </c>
      <c r="BU136" s="17">
        <v>364</v>
      </c>
      <c r="BV136" s="17">
        <v>6065</v>
      </c>
      <c r="BW136" s="17">
        <v>691</v>
      </c>
      <c r="BX136" s="17">
        <v>18</v>
      </c>
      <c r="BY136" s="14">
        <v>10198</v>
      </c>
      <c r="BZ136" s="24">
        <v>6830</v>
      </c>
      <c r="CA136" s="24">
        <v>22</v>
      </c>
      <c r="CB136" s="24">
        <v>1071</v>
      </c>
      <c r="CC136" s="24">
        <v>2275</v>
      </c>
      <c r="CD136" s="24">
        <v>10198</v>
      </c>
      <c r="CE136" s="24">
        <v>0</v>
      </c>
      <c r="CF136" s="24">
        <v>6448</v>
      </c>
      <c r="CG136" s="24">
        <v>2828</v>
      </c>
      <c r="CH136">
        <v>3610</v>
      </c>
      <c r="CI136">
        <v>3750</v>
      </c>
      <c r="CJ136" s="17">
        <v>640</v>
      </c>
      <c r="CK136" s="17">
        <v>4</v>
      </c>
      <c r="CL136" s="17">
        <v>4</v>
      </c>
      <c r="CM136" s="17">
        <v>379</v>
      </c>
      <c r="CN136" s="17">
        <v>253</v>
      </c>
      <c r="CO136" s="17">
        <v>475</v>
      </c>
      <c r="CP136" s="17">
        <v>451</v>
      </c>
      <c r="CQ136" s="17">
        <v>24</v>
      </c>
      <c r="CR136" s="17"/>
      <c r="CS136" s="17"/>
      <c r="CT136" s="17" t="s">
        <v>174</v>
      </c>
      <c r="CU136" s="18" t="s">
        <v>96</v>
      </c>
      <c r="CV136" s="17">
        <v>29098</v>
      </c>
      <c r="CW136" s="17">
        <v>16105</v>
      </c>
      <c r="CX136" s="17">
        <v>6538</v>
      </c>
      <c r="CY136" s="17">
        <v>3701</v>
      </c>
      <c r="CZ136" s="17">
        <v>9567</v>
      </c>
      <c r="DA136" s="17">
        <v>9567</v>
      </c>
      <c r="DB136" s="17">
        <v>3071</v>
      </c>
      <c r="DC136" s="17">
        <v>2650</v>
      </c>
      <c r="DD136" s="17">
        <v>2252</v>
      </c>
      <c r="DE136" s="17">
        <v>1754</v>
      </c>
      <c r="DF136" s="17">
        <v>278</v>
      </c>
      <c r="DG136" s="17">
        <v>218</v>
      </c>
      <c r="DH136" s="17">
        <v>3846</v>
      </c>
      <c r="DI136" s="17">
        <v>0</v>
      </c>
      <c r="DJ136" s="17">
        <v>9567</v>
      </c>
      <c r="DK136" s="17">
        <v>3000</v>
      </c>
      <c r="DL136" s="17">
        <v>545</v>
      </c>
      <c r="DM136" s="17">
        <v>376</v>
      </c>
      <c r="DN136" s="17">
        <v>1418</v>
      </c>
      <c r="DO136" s="17">
        <v>280</v>
      </c>
      <c r="DP136" s="17">
        <v>380</v>
      </c>
      <c r="DQ136" s="17">
        <v>5721</v>
      </c>
      <c r="DR136" s="17">
        <v>846</v>
      </c>
      <c r="DS136" s="17">
        <v>0</v>
      </c>
      <c r="DT136" s="14">
        <v>9567</v>
      </c>
      <c r="DU136" s="24">
        <v>6755</v>
      </c>
      <c r="DV136" s="24">
        <v>35</v>
      </c>
      <c r="DW136" s="24">
        <v>909</v>
      </c>
      <c r="DX136" s="24">
        <v>1868</v>
      </c>
      <c r="DY136" s="24">
        <v>9567</v>
      </c>
      <c r="DZ136" s="24">
        <v>0</v>
      </c>
      <c r="EA136" s="24">
        <v>6321</v>
      </c>
      <c r="EB136" s="24">
        <v>2786</v>
      </c>
      <c r="EC136">
        <v>3535</v>
      </c>
      <c r="ED136">
        <v>3246</v>
      </c>
      <c r="EE136">
        <v>732</v>
      </c>
      <c r="EF136">
        <v>2</v>
      </c>
      <c r="EG136">
        <v>53</v>
      </c>
      <c r="EH136">
        <v>332</v>
      </c>
      <c r="EI136">
        <v>345</v>
      </c>
      <c r="EJ136">
        <v>673</v>
      </c>
      <c r="EK136">
        <v>667</v>
      </c>
      <c r="EL136">
        <v>6</v>
      </c>
    </row>
    <row r="137" spans="50:142">
      <c r="AX137" s="24"/>
      <c r="AY137" s="14" t="s">
        <v>197</v>
      </c>
      <c r="AZ137" s="18" t="s">
        <v>96</v>
      </c>
      <c r="BA137" s="17">
        <v>56194</v>
      </c>
      <c r="BB137" s="17">
        <v>24095</v>
      </c>
      <c r="BC137" s="17">
        <v>15117</v>
      </c>
      <c r="BD137" s="17">
        <v>10320</v>
      </c>
      <c r="BE137" s="17">
        <v>8978</v>
      </c>
      <c r="BF137" s="17">
        <v>8978</v>
      </c>
      <c r="BG137" s="17">
        <v>2081</v>
      </c>
      <c r="BH137" s="17">
        <v>2796</v>
      </c>
      <c r="BI137" s="17">
        <v>2649</v>
      </c>
      <c r="BJ137" s="17">
        <v>617</v>
      </c>
      <c r="BK137" s="17">
        <v>207</v>
      </c>
      <c r="BL137" s="17">
        <v>183</v>
      </c>
      <c r="BM137" s="17">
        <v>4071</v>
      </c>
      <c r="BN137" s="17">
        <v>30</v>
      </c>
      <c r="BO137" s="17">
        <v>8948</v>
      </c>
      <c r="BP137" s="17">
        <v>2960</v>
      </c>
      <c r="BQ137" s="17">
        <v>514</v>
      </c>
      <c r="BR137" s="17">
        <v>485</v>
      </c>
      <c r="BS137" s="17">
        <v>634</v>
      </c>
      <c r="BT137" s="17">
        <v>453</v>
      </c>
      <c r="BU137" s="17">
        <v>497</v>
      </c>
      <c r="BV137" s="17">
        <v>5278</v>
      </c>
      <c r="BW137" s="17">
        <v>624</v>
      </c>
      <c r="BX137" s="17">
        <v>86</v>
      </c>
      <c r="BY137" s="17">
        <v>8978</v>
      </c>
      <c r="BZ137" s="17">
        <v>5842</v>
      </c>
      <c r="CA137" s="17">
        <v>352</v>
      </c>
      <c r="CB137" s="17">
        <v>239</v>
      </c>
      <c r="CC137" s="17">
        <v>2545</v>
      </c>
      <c r="CD137" s="17">
        <v>8978</v>
      </c>
      <c r="CE137" s="17">
        <v>0</v>
      </c>
      <c r="CF137" s="17">
        <v>4977</v>
      </c>
      <c r="CG137" s="24">
        <v>2217</v>
      </c>
      <c r="CH137">
        <v>2652</v>
      </c>
      <c r="CI137">
        <v>4001</v>
      </c>
      <c r="CJ137" s="17">
        <v>152</v>
      </c>
      <c r="CK137" s="17">
        <v>4</v>
      </c>
      <c r="CL137" s="17">
        <v>25</v>
      </c>
      <c r="CM137" s="17">
        <v>46</v>
      </c>
      <c r="CN137" s="17">
        <v>77</v>
      </c>
      <c r="CO137" s="17">
        <v>36</v>
      </c>
      <c r="CP137" s="17">
        <v>0</v>
      </c>
      <c r="CQ137" s="17">
        <v>36</v>
      </c>
      <c r="CR137" s="17"/>
      <c r="CS137" s="17"/>
      <c r="CT137" s="14" t="s">
        <v>197</v>
      </c>
      <c r="CU137" s="18" t="s">
        <v>96</v>
      </c>
      <c r="CV137" s="17">
        <v>46380</v>
      </c>
      <c r="CW137" s="17">
        <v>22720</v>
      </c>
      <c r="CX137" s="17">
        <v>13931</v>
      </c>
      <c r="CY137" s="17">
        <v>5821</v>
      </c>
      <c r="CZ137" s="17">
        <v>8789</v>
      </c>
      <c r="DA137" s="17">
        <v>8789</v>
      </c>
      <c r="DB137" s="17">
        <v>2274</v>
      </c>
      <c r="DC137" s="17">
        <v>2695</v>
      </c>
      <c r="DD137" s="17">
        <v>2160</v>
      </c>
      <c r="DE137" s="17">
        <v>613</v>
      </c>
      <c r="DF137" s="17">
        <v>193</v>
      </c>
      <c r="DG137" s="17">
        <v>170</v>
      </c>
      <c r="DH137" s="17">
        <v>3760</v>
      </c>
      <c r="DI137" s="17">
        <v>60</v>
      </c>
      <c r="DJ137" s="17">
        <v>8729</v>
      </c>
      <c r="DK137" s="17">
        <v>2930</v>
      </c>
      <c r="DL137" s="17">
        <v>518</v>
      </c>
      <c r="DM137" s="17">
        <v>492</v>
      </c>
      <c r="DN137" s="17">
        <v>637</v>
      </c>
      <c r="DO137" s="17">
        <v>457</v>
      </c>
      <c r="DP137" s="17">
        <v>485</v>
      </c>
      <c r="DQ137" s="17">
        <v>5169</v>
      </c>
      <c r="DR137" s="17">
        <v>621</v>
      </c>
      <c r="DS137" s="17">
        <v>9</v>
      </c>
      <c r="DT137" s="17">
        <v>8789</v>
      </c>
      <c r="DU137" s="17">
        <v>8387</v>
      </c>
      <c r="DV137" s="17">
        <v>234</v>
      </c>
      <c r="DW137" s="17">
        <v>105</v>
      </c>
      <c r="DX137" s="17">
        <v>63</v>
      </c>
      <c r="DY137" s="17">
        <v>8789</v>
      </c>
      <c r="DZ137" s="17">
        <v>0</v>
      </c>
      <c r="EA137" s="17">
        <v>4851</v>
      </c>
      <c r="EB137" s="24">
        <v>2164</v>
      </c>
      <c r="EC137">
        <v>2586</v>
      </c>
      <c r="ED137">
        <v>3938</v>
      </c>
      <c r="EE137">
        <v>583</v>
      </c>
      <c r="EF137">
        <v>4</v>
      </c>
      <c r="EG137">
        <v>95</v>
      </c>
      <c r="EH137">
        <v>190</v>
      </c>
      <c r="EI137">
        <v>294</v>
      </c>
      <c r="EJ137">
        <v>105</v>
      </c>
      <c r="EK137">
        <v>92</v>
      </c>
      <c r="EL137">
        <v>13</v>
      </c>
    </row>
    <row r="138" spans="50:142">
      <c r="AX138" s="24"/>
      <c r="AY138" s="17" t="s">
        <v>217</v>
      </c>
      <c r="AZ138" s="18" t="s">
        <v>96</v>
      </c>
      <c r="BA138" s="17">
        <v>44651</v>
      </c>
      <c r="BB138" s="17">
        <v>23744</v>
      </c>
      <c r="BC138" s="17">
        <v>9489</v>
      </c>
      <c r="BD138" s="17">
        <v>5259</v>
      </c>
      <c r="BE138" s="17">
        <v>14255</v>
      </c>
      <c r="BF138" s="17">
        <v>14255</v>
      </c>
      <c r="BG138" s="17">
        <v>1513</v>
      </c>
      <c r="BH138" s="17">
        <v>3436</v>
      </c>
      <c r="BI138" s="17">
        <v>3331</v>
      </c>
      <c r="BJ138" s="17">
        <v>1073</v>
      </c>
      <c r="BK138" s="17">
        <v>393</v>
      </c>
      <c r="BL138" s="17">
        <v>1865</v>
      </c>
      <c r="BM138" s="17">
        <v>9306</v>
      </c>
      <c r="BN138" s="17">
        <v>0</v>
      </c>
      <c r="BO138" s="17">
        <v>14255</v>
      </c>
      <c r="BP138" s="17">
        <v>5834</v>
      </c>
      <c r="BQ138" s="17">
        <v>741</v>
      </c>
      <c r="BR138" s="17">
        <v>786</v>
      </c>
      <c r="BS138" s="17">
        <v>1634</v>
      </c>
      <c r="BT138" s="17">
        <v>789</v>
      </c>
      <c r="BU138" s="17">
        <v>602</v>
      </c>
      <c r="BV138" s="17">
        <v>7849</v>
      </c>
      <c r="BW138" s="17">
        <v>479</v>
      </c>
      <c r="BX138" s="17">
        <v>93</v>
      </c>
      <c r="BY138" s="14">
        <v>14255</v>
      </c>
      <c r="BZ138" s="24">
        <v>8660</v>
      </c>
      <c r="CA138" s="24">
        <v>1440</v>
      </c>
      <c r="CB138" s="24">
        <v>1395</v>
      </c>
      <c r="CC138" s="24">
        <v>2760</v>
      </c>
      <c r="CD138" s="24">
        <v>14255</v>
      </c>
      <c r="CE138" s="24">
        <v>0</v>
      </c>
      <c r="CF138" s="24">
        <v>7465</v>
      </c>
      <c r="CG138" s="24">
        <v>3561</v>
      </c>
      <c r="CH138">
        <v>3869</v>
      </c>
      <c r="CI138">
        <v>6790</v>
      </c>
      <c r="CJ138" s="17">
        <v>521</v>
      </c>
      <c r="CK138" s="17">
        <v>107</v>
      </c>
      <c r="CL138" s="17">
        <v>92</v>
      </c>
      <c r="CM138" s="17">
        <v>193</v>
      </c>
      <c r="CN138" s="17">
        <v>129</v>
      </c>
      <c r="CO138" s="17">
        <v>151</v>
      </c>
      <c r="CP138" s="17">
        <v>49</v>
      </c>
      <c r="CQ138" s="17">
        <v>102</v>
      </c>
      <c r="CR138" s="17"/>
      <c r="CS138" s="17"/>
      <c r="CT138" s="17" t="s">
        <v>217</v>
      </c>
      <c r="CU138" s="18" t="s">
        <v>96</v>
      </c>
      <c r="CV138" s="17">
        <v>42694</v>
      </c>
      <c r="CW138" s="17">
        <v>23575</v>
      </c>
      <c r="CX138" s="17">
        <v>9438</v>
      </c>
      <c r="CY138" s="17">
        <v>5265</v>
      </c>
      <c r="CZ138" s="17">
        <v>14137</v>
      </c>
      <c r="DA138" s="17">
        <v>14137</v>
      </c>
      <c r="DB138" s="17">
        <v>2363</v>
      </c>
      <c r="DC138" s="17">
        <v>5452</v>
      </c>
      <c r="DD138" s="17">
        <v>4874</v>
      </c>
      <c r="DE138" s="17">
        <v>1063</v>
      </c>
      <c r="DF138" s="17">
        <v>563</v>
      </c>
      <c r="DG138" s="17">
        <v>3248</v>
      </c>
      <c r="DH138" s="17">
        <v>6322</v>
      </c>
      <c r="DI138" s="17">
        <v>0</v>
      </c>
      <c r="DJ138" s="17">
        <v>14137</v>
      </c>
      <c r="DK138" s="17">
        <v>5772</v>
      </c>
      <c r="DL138" s="17">
        <v>730</v>
      </c>
      <c r="DM138" s="17">
        <v>777</v>
      </c>
      <c r="DN138" s="17">
        <v>1597</v>
      </c>
      <c r="DO138" s="17">
        <v>734</v>
      </c>
      <c r="DP138" s="17">
        <v>626</v>
      </c>
      <c r="DQ138" s="17">
        <v>7825</v>
      </c>
      <c r="DR138" s="17">
        <v>455</v>
      </c>
      <c r="DS138" s="17">
        <v>85</v>
      </c>
      <c r="DT138" s="14">
        <v>14137</v>
      </c>
      <c r="DU138" s="24">
        <v>8106</v>
      </c>
      <c r="DV138" s="24">
        <v>1428</v>
      </c>
      <c r="DW138" s="24">
        <v>1875</v>
      </c>
      <c r="DX138" s="24">
        <v>2728</v>
      </c>
      <c r="DY138" s="24">
        <v>14137</v>
      </c>
      <c r="DZ138" s="24">
        <v>682</v>
      </c>
      <c r="EA138" s="24">
        <v>7375</v>
      </c>
      <c r="EB138" s="24">
        <v>3530</v>
      </c>
      <c r="EC138">
        <v>3835</v>
      </c>
      <c r="ED138">
        <v>6080</v>
      </c>
      <c r="EE138">
        <v>549</v>
      </c>
      <c r="EF138">
        <v>112</v>
      </c>
      <c r="EG138">
        <v>98</v>
      </c>
      <c r="EH138">
        <v>205</v>
      </c>
      <c r="EI138">
        <v>134</v>
      </c>
      <c r="EJ138">
        <v>152</v>
      </c>
      <c r="EK138">
        <v>49</v>
      </c>
      <c r="EL138">
        <v>103</v>
      </c>
    </row>
    <row r="139" spans="50:142">
      <c r="AX139" s="24"/>
      <c r="AY139" s="17" t="s">
        <v>246</v>
      </c>
      <c r="AZ139" s="18" t="s">
        <v>96</v>
      </c>
      <c r="BA139" s="17">
        <v>34044</v>
      </c>
      <c r="BB139" s="17">
        <v>26479</v>
      </c>
      <c r="BC139" s="17">
        <v>11149</v>
      </c>
      <c r="BD139" s="17">
        <v>6693</v>
      </c>
      <c r="BE139" s="17">
        <v>15330</v>
      </c>
      <c r="BF139" s="17">
        <v>15330</v>
      </c>
      <c r="BG139" s="17">
        <v>2176</v>
      </c>
      <c r="BH139" s="17">
        <v>5990</v>
      </c>
      <c r="BI139" s="17">
        <v>4988</v>
      </c>
      <c r="BJ139" s="17">
        <v>1635</v>
      </c>
      <c r="BK139" s="17">
        <v>921</v>
      </c>
      <c r="BL139" s="17">
        <v>862</v>
      </c>
      <c r="BM139" s="17">
        <v>7164</v>
      </c>
      <c r="BN139" s="17">
        <v>0</v>
      </c>
      <c r="BO139" s="17">
        <v>15330</v>
      </c>
      <c r="BP139" s="17">
        <v>4335</v>
      </c>
      <c r="BQ139" s="17">
        <v>1170</v>
      </c>
      <c r="BR139" s="17">
        <v>1090</v>
      </c>
      <c r="BS139" s="17">
        <v>1113</v>
      </c>
      <c r="BT139" s="17">
        <v>355</v>
      </c>
      <c r="BU139" s="17">
        <v>427</v>
      </c>
      <c r="BV139" s="17">
        <v>9122</v>
      </c>
      <c r="BW139" s="17">
        <v>1571</v>
      </c>
      <c r="BX139" s="17">
        <v>302</v>
      </c>
      <c r="BY139" s="14">
        <v>15330</v>
      </c>
      <c r="BZ139" s="24">
        <v>9268</v>
      </c>
      <c r="CA139" s="24">
        <v>1360</v>
      </c>
      <c r="CB139" s="24">
        <v>1981</v>
      </c>
      <c r="CC139" s="24">
        <v>2721</v>
      </c>
      <c r="CD139" s="24">
        <v>15330</v>
      </c>
      <c r="CE139" s="24">
        <v>1685</v>
      </c>
      <c r="CF139" s="24">
        <v>6782</v>
      </c>
      <c r="CG139" s="24">
        <v>2380</v>
      </c>
      <c r="CH139">
        <v>2437</v>
      </c>
      <c r="CI139">
        <v>6863</v>
      </c>
      <c r="CJ139" s="17">
        <v>16</v>
      </c>
      <c r="CK139" s="17">
        <v>0</v>
      </c>
      <c r="CL139" s="17">
        <v>1</v>
      </c>
      <c r="CM139" s="17">
        <v>15</v>
      </c>
      <c r="CN139" s="17">
        <v>0</v>
      </c>
      <c r="CO139" s="17">
        <v>5</v>
      </c>
      <c r="CP139" s="17">
        <v>3</v>
      </c>
      <c r="CQ139" s="17">
        <v>2</v>
      </c>
      <c r="CR139" s="17"/>
      <c r="CS139" s="17"/>
      <c r="CT139" s="17" t="s">
        <v>246</v>
      </c>
      <c r="CU139" s="18" t="s">
        <v>96</v>
      </c>
      <c r="CV139" s="17">
        <v>52787</v>
      </c>
      <c r="CW139" s="17">
        <v>33595</v>
      </c>
      <c r="CX139" s="17">
        <v>20269</v>
      </c>
      <c r="CY139" s="17">
        <v>8501</v>
      </c>
      <c r="CZ139" s="17">
        <v>13326</v>
      </c>
      <c r="DA139" s="17">
        <v>13326</v>
      </c>
      <c r="DB139" s="17">
        <v>2676</v>
      </c>
      <c r="DC139" s="17">
        <v>1933</v>
      </c>
      <c r="DD139" s="17">
        <v>1068</v>
      </c>
      <c r="DE139" s="17">
        <v>1041</v>
      </c>
      <c r="DF139" s="17">
        <v>12</v>
      </c>
      <c r="DG139" s="17">
        <v>15</v>
      </c>
      <c r="DH139" s="17">
        <v>8711</v>
      </c>
      <c r="DI139" s="17">
        <v>6</v>
      </c>
      <c r="DJ139" s="17">
        <v>13320</v>
      </c>
      <c r="DK139" s="17">
        <v>8010</v>
      </c>
      <c r="DL139" s="17">
        <v>1935</v>
      </c>
      <c r="DM139" s="17">
        <v>1381</v>
      </c>
      <c r="DN139" s="17">
        <v>3942</v>
      </c>
      <c r="DO139" s="17">
        <v>306</v>
      </c>
      <c r="DP139" s="17">
        <v>242</v>
      </c>
      <c r="DQ139" s="17">
        <v>4529</v>
      </c>
      <c r="DR139" s="17">
        <v>659</v>
      </c>
      <c r="DS139" s="17">
        <v>122</v>
      </c>
      <c r="DT139" s="14">
        <v>13326</v>
      </c>
      <c r="DU139" s="24">
        <v>8076</v>
      </c>
      <c r="DV139" s="24">
        <v>911</v>
      </c>
      <c r="DW139" s="24">
        <v>1203</v>
      </c>
      <c r="DX139" s="24">
        <v>3136</v>
      </c>
      <c r="DY139" s="24">
        <v>13326</v>
      </c>
      <c r="DZ139" s="24">
        <v>913</v>
      </c>
      <c r="EA139" s="24">
        <v>5751</v>
      </c>
      <c r="EB139" s="24">
        <v>2907</v>
      </c>
      <c r="EC139">
        <v>2756</v>
      </c>
      <c r="ED139">
        <v>6662</v>
      </c>
      <c r="EE139">
        <v>100</v>
      </c>
      <c r="EF139">
        <v>0</v>
      </c>
      <c r="EG139">
        <v>1</v>
      </c>
      <c r="EH139">
        <v>8</v>
      </c>
      <c r="EI139">
        <v>91</v>
      </c>
      <c r="EJ139">
        <v>100</v>
      </c>
      <c r="EK139">
        <v>6</v>
      </c>
      <c r="EL139">
        <v>94</v>
      </c>
    </row>
    <row r="140" spans="50:142">
      <c r="AX140" s="24"/>
      <c r="AY140" s="17" t="s">
        <v>272</v>
      </c>
      <c r="AZ140" s="18" t="s">
        <v>96</v>
      </c>
      <c r="BA140" s="17">
        <v>50024</v>
      </c>
      <c r="BB140" s="17">
        <v>32062</v>
      </c>
      <c r="BC140" s="17">
        <v>14730</v>
      </c>
      <c r="BD140" s="17">
        <v>5507</v>
      </c>
      <c r="BE140" s="17">
        <v>17332</v>
      </c>
      <c r="BF140" s="17">
        <v>17332</v>
      </c>
      <c r="BG140" s="17">
        <v>1109</v>
      </c>
      <c r="BH140" s="17">
        <v>2321</v>
      </c>
      <c r="BI140" s="17">
        <v>1896</v>
      </c>
      <c r="BJ140" s="17">
        <v>1781</v>
      </c>
      <c r="BK140" s="17">
        <v>30</v>
      </c>
      <c r="BL140" s="17">
        <v>20</v>
      </c>
      <c r="BM140" s="17">
        <v>13884</v>
      </c>
      <c r="BN140" s="17">
        <v>18</v>
      </c>
      <c r="BO140" s="17">
        <v>17314</v>
      </c>
      <c r="BP140" s="17">
        <v>13189</v>
      </c>
      <c r="BQ140" s="17">
        <v>412</v>
      </c>
      <c r="BR140" s="17">
        <v>106</v>
      </c>
      <c r="BS140" s="17">
        <v>5190</v>
      </c>
      <c r="BT140" s="17">
        <v>98</v>
      </c>
      <c r="BU140" s="17">
        <v>58</v>
      </c>
      <c r="BV140" s="17">
        <v>4090</v>
      </c>
      <c r="BW140" s="17">
        <v>22</v>
      </c>
      <c r="BX140" s="17">
        <v>13</v>
      </c>
      <c r="BY140" s="14">
        <v>17332</v>
      </c>
      <c r="BZ140" s="24">
        <v>17332</v>
      </c>
      <c r="CA140" s="24">
        <v>0</v>
      </c>
      <c r="CB140" s="24">
        <v>0</v>
      </c>
      <c r="CC140" s="24">
        <v>0</v>
      </c>
      <c r="CD140" s="24">
        <v>17332</v>
      </c>
      <c r="CE140" s="24">
        <v>0</v>
      </c>
      <c r="CF140" s="24">
        <v>11929</v>
      </c>
      <c r="CG140" s="24">
        <v>5089</v>
      </c>
      <c r="CH140">
        <v>6202</v>
      </c>
      <c r="CI140">
        <v>5403</v>
      </c>
      <c r="CJ140" s="17">
        <v>432</v>
      </c>
      <c r="CK140" s="17">
        <v>7</v>
      </c>
      <c r="CL140" s="17">
        <v>65</v>
      </c>
      <c r="CM140" s="17">
        <v>129</v>
      </c>
      <c r="CN140" s="17">
        <v>231</v>
      </c>
      <c r="CO140" s="17">
        <v>43</v>
      </c>
      <c r="CP140" s="17">
        <v>6</v>
      </c>
      <c r="CQ140" s="17">
        <v>37</v>
      </c>
      <c r="CR140" s="17"/>
      <c r="CS140" s="17"/>
      <c r="CT140" s="17" t="s">
        <v>272</v>
      </c>
      <c r="CU140" s="18" t="s">
        <v>96</v>
      </c>
      <c r="CV140" s="17">
        <v>53640</v>
      </c>
      <c r="CW140" s="17">
        <v>32273</v>
      </c>
      <c r="CX140" s="17">
        <v>15484</v>
      </c>
      <c r="CY140" s="17">
        <v>3798</v>
      </c>
      <c r="CZ140" s="17">
        <v>16789</v>
      </c>
      <c r="DA140" s="17">
        <v>16789</v>
      </c>
      <c r="DB140" s="17">
        <v>952</v>
      </c>
      <c r="DC140" s="17">
        <v>2130</v>
      </c>
      <c r="DD140" s="17">
        <v>1810</v>
      </c>
      <c r="DE140" s="17">
        <v>1746</v>
      </c>
      <c r="DF140" s="17">
        <v>29</v>
      </c>
      <c r="DG140" s="17">
        <v>19</v>
      </c>
      <c r="DH140" s="17">
        <v>13689</v>
      </c>
      <c r="DI140" s="17">
        <v>18</v>
      </c>
      <c r="DJ140" s="17">
        <v>16771</v>
      </c>
      <c r="DK140" s="17">
        <v>1166</v>
      </c>
      <c r="DL140" s="17">
        <v>237</v>
      </c>
      <c r="DM140" s="17">
        <v>24</v>
      </c>
      <c r="DN140" s="17">
        <v>853</v>
      </c>
      <c r="DO140" s="17">
        <v>0</v>
      </c>
      <c r="DP140" s="17">
        <v>36</v>
      </c>
      <c r="DQ140" s="17">
        <v>15511</v>
      </c>
      <c r="DR140" s="17">
        <v>94</v>
      </c>
      <c r="DS140" s="17">
        <v>0</v>
      </c>
      <c r="DT140" s="14">
        <v>16789</v>
      </c>
      <c r="DU140" s="24">
        <v>16789</v>
      </c>
      <c r="DV140" s="24">
        <v>0</v>
      </c>
      <c r="DW140" s="24">
        <v>0</v>
      </c>
      <c r="DX140" s="24">
        <v>0</v>
      </c>
      <c r="DY140" s="24">
        <v>16789</v>
      </c>
      <c r="DZ140" s="24">
        <v>0</v>
      </c>
      <c r="EA140" s="24">
        <v>11254</v>
      </c>
      <c r="EB140" s="24">
        <v>2838</v>
      </c>
      <c r="EC140">
        <v>7919</v>
      </c>
      <c r="ED140">
        <v>5535</v>
      </c>
      <c r="EE140">
        <v>67</v>
      </c>
      <c r="EF140">
        <v>7</v>
      </c>
      <c r="EG140">
        <v>34</v>
      </c>
      <c r="EH140">
        <v>13</v>
      </c>
      <c r="EI140">
        <v>13</v>
      </c>
      <c r="EJ140">
        <v>24</v>
      </c>
      <c r="EK140">
        <v>3</v>
      </c>
      <c r="EL140">
        <v>21</v>
      </c>
    </row>
    <row r="141" spans="50:142">
      <c r="AX141" s="24"/>
      <c r="AY141" s="17" t="s">
        <v>297</v>
      </c>
      <c r="AZ141" s="18" t="s">
        <v>96</v>
      </c>
      <c r="BA141" s="17">
        <v>56456</v>
      </c>
      <c r="BB141" s="17">
        <v>32302</v>
      </c>
      <c r="BC141" s="17">
        <v>13816</v>
      </c>
      <c r="BD141" s="17">
        <v>7219</v>
      </c>
      <c r="BE141" s="17">
        <v>18486</v>
      </c>
      <c r="BF141" s="17">
        <v>18486</v>
      </c>
      <c r="BG141" s="17">
        <v>1272</v>
      </c>
      <c r="BH141" s="17">
        <v>8287</v>
      </c>
      <c r="BI141" s="17">
        <v>7449</v>
      </c>
      <c r="BJ141" s="17">
        <v>3832</v>
      </c>
      <c r="BK141" s="17">
        <v>750</v>
      </c>
      <c r="BL141" s="17">
        <v>843</v>
      </c>
      <c r="BM141" s="17">
        <v>8895</v>
      </c>
      <c r="BN141" s="17">
        <v>32</v>
      </c>
      <c r="BO141" s="17">
        <v>18454</v>
      </c>
      <c r="BP141" s="17">
        <v>7123</v>
      </c>
      <c r="BQ141" s="17">
        <v>86</v>
      </c>
      <c r="BR141" s="17">
        <v>330</v>
      </c>
      <c r="BS141" s="17">
        <v>3153</v>
      </c>
      <c r="BT141" s="17">
        <v>1942</v>
      </c>
      <c r="BU141" s="17">
        <v>1204</v>
      </c>
      <c r="BV141" s="17">
        <v>10439</v>
      </c>
      <c r="BW141" s="17">
        <v>683</v>
      </c>
      <c r="BX141" s="17">
        <v>209</v>
      </c>
      <c r="BY141" s="14">
        <v>18486</v>
      </c>
      <c r="BZ141" s="24">
        <v>11485</v>
      </c>
      <c r="CA141" s="24">
        <v>829</v>
      </c>
      <c r="CB141" s="24">
        <v>1859</v>
      </c>
      <c r="CC141" s="24">
        <v>4313</v>
      </c>
      <c r="CD141" s="24">
        <v>18486</v>
      </c>
      <c r="CE141" s="24">
        <v>193</v>
      </c>
      <c r="CF141" s="24">
        <v>10120</v>
      </c>
      <c r="CG141" s="24">
        <v>4267</v>
      </c>
      <c r="CH141">
        <v>5658</v>
      </c>
      <c r="CI141">
        <v>8173</v>
      </c>
      <c r="CJ141" s="17">
        <v>51</v>
      </c>
      <c r="CK141" s="17">
        <v>0</v>
      </c>
      <c r="CL141" s="17">
        <v>0</v>
      </c>
      <c r="CM141" s="17">
        <v>9</v>
      </c>
      <c r="CN141" s="17">
        <v>42</v>
      </c>
      <c r="CO141" s="17">
        <v>51</v>
      </c>
      <c r="CP141" s="17">
        <v>5</v>
      </c>
      <c r="CQ141" s="17">
        <v>46</v>
      </c>
      <c r="CR141" s="17"/>
      <c r="CS141" s="17"/>
      <c r="CT141" s="17" t="s">
        <v>297</v>
      </c>
      <c r="CU141" s="18" t="s">
        <v>96</v>
      </c>
      <c r="CV141" s="17">
        <v>79821</v>
      </c>
      <c r="CW141" s="17">
        <v>31726</v>
      </c>
      <c r="CX141" s="17">
        <v>18123</v>
      </c>
      <c r="CY141" s="17">
        <v>6532</v>
      </c>
      <c r="CZ141" s="17">
        <v>13603</v>
      </c>
      <c r="DA141" s="17">
        <v>13603</v>
      </c>
      <c r="DB141" s="17">
        <v>597</v>
      </c>
      <c r="DC141" s="17">
        <v>5085</v>
      </c>
      <c r="DD141" s="17">
        <v>4956</v>
      </c>
      <c r="DE141" s="17">
        <v>2809</v>
      </c>
      <c r="DF141" s="17">
        <v>1046</v>
      </c>
      <c r="DG141" s="17">
        <v>921</v>
      </c>
      <c r="DH141" s="17">
        <v>7882</v>
      </c>
      <c r="DI141" s="17">
        <v>39</v>
      </c>
      <c r="DJ141" s="17">
        <v>13564</v>
      </c>
      <c r="DK141" s="17">
        <v>6187</v>
      </c>
      <c r="DL141" s="17">
        <v>292</v>
      </c>
      <c r="DM141" s="17">
        <v>475</v>
      </c>
      <c r="DN141" s="17">
        <v>2310</v>
      </c>
      <c r="DO141" s="17">
        <v>1664</v>
      </c>
      <c r="DP141" s="17">
        <v>1143</v>
      </c>
      <c r="DQ141" s="17">
        <v>6273</v>
      </c>
      <c r="DR141" s="17">
        <v>938</v>
      </c>
      <c r="DS141" s="17">
        <v>166</v>
      </c>
      <c r="DT141" s="14">
        <v>13603</v>
      </c>
      <c r="DU141" s="24">
        <v>8193</v>
      </c>
      <c r="DV141" s="24">
        <v>664</v>
      </c>
      <c r="DW141" s="24">
        <v>432</v>
      </c>
      <c r="DX141" s="24">
        <v>4314</v>
      </c>
      <c r="DY141" s="24">
        <v>13603</v>
      </c>
      <c r="DZ141" s="24">
        <v>316</v>
      </c>
      <c r="EA141" s="24">
        <v>6770</v>
      </c>
      <c r="EB141" s="24">
        <v>2525</v>
      </c>
      <c r="EC141">
        <v>4177</v>
      </c>
      <c r="ED141">
        <v>6517</v>
      </c>
      <c r="EE141">
        <v>153</v>
      </c>
      <c r="EF141">
        <v>0</v>
      </c>
      <c r="EG141">
        <v>55</v>
      </c>
      <c r="EH141">
        <v>48</v>
      </c>
      <c r="EI141">
        <v>50</v>
      </c>
      <c r="EJ141">
        <v>148</v>
      </c>
      <c r="EK141">
        <v>142</v>
      </c>
      <c r="EL141">
        <v>6</v>
      </c>
    </row>
    <row r="142" spans="50:142">
      <c r="AX142" s="24"/>
      <c r="AY142" s="17" t="s">
        <v>337</v>
      </c>
      <c r="AZ142" s="18" t="s">
        <v>96</v>
      </c>
      <c r="BA142" s="17">
        <v>29217</v>
      </c>
      <c r="BB142" s="17">
        <v>22892</v>
      </c>
      <c r="BC142" s="17">
        <v>11562</v>
      </c>
      <c r="BD142" s="17">
        <v>5618</v>
      </c>
      <c r="BE142" s="17">
        <v>11330</v>
      </c>
      <c r="BF142" s="17">
        <v>11330</v>
      </c>
      <c r="BG142" s="17">
        <v>2679</v>
      </c>
      <c r="BH142" s="17">
        <v>3404</v>
      </c>
      <c r="BI142" s="17">
        <v>1990</v>
      </c>
      <c r="BJ142" s="17">
        <v>967</v>
      </c>
      <c r="BK142" s="17">
        <v>424</v>
      </c>
      <c r="BL142" s="17">
        <v>466</v>
      </c>
      <c r="BM142" s="17">
        <v>5241</v>
      </c>
      <c r="BN142" s="17">
        <v>6</v>
      </c>
      <c r="BO142" s="17">
        <v>11324</v>
      </c>
      <c r="BP142" s="17">
        <v>3738</v>
      </c>
      <c r="BQ142" s="17">
        <v>1353</v>
      </c>
      <c r="BR142" s="17">
        <v>664</v>
      </c>
      <c r="BS142" s="17">
        <v>412</v>
      </c>
      <c r="BT142" s="17">
        <v>517</v>
      </c>
      <c r="BU142" s="17">
        <v>787</v>
      </c>
      <c r="BV142" s="17">
        <v>6685</v>
      </c>
      <c r="BW142" s="17">
        <v>803</v>
      </c>
      <c r="BX142" s="17">
        <v>98</v>
      </c>
      <c r="BY142" s="14">
        <v>11330</v>
      </c>
      <c r="BZ142" s="24">
        <v>6019</v>
      </c>
      <c r="CA142" s="24">
        <v>2373</v>
      </c>
      <c r="CB142" s="24">
        <v>2734</v>
      </c>
      <c r="CC142" s="24">
        <v>204</v>
      </c>
      <c r="CD142" s="24">
        <v>11330</v>
      </c>
      <c r="CE142" s="24">
        <v>787</v>
      </c>
      <c r="CF142" s="24">
        <v>6077</v>
      </c>
      <c r="CG142" s="24">
        <v>2289</v>
      </c>
      <c r="CH142">
        <v>2252</v>
      </c>
      <c r="CI142">
        <v>4466</v>
      </c>
      <c r="CJ142" s="17">
        <v>807</v>
      </c>
      <c r="CK142" s="17">
        <v>13</v>
      </c>
      <c r="CL142" s="17">
        <v>15</v>
      </c>
      <c r="CM142" s="17">
        <v>0</v>
      </c>
      <c r="CN142" s="17">
        <v>779</v>
      </c>
      <c r="CO142" s="17">
        <v>511</v>
      </c>
      <c r="CP142" s="17">
        <v>239</v>
      </c>
      <c r="CQ142" s="17">
        <v>272</v>
      </c>
      <c r="CR142" s="17"/>
      <c r="CS142" s="17"/>
      <c r="CT142" s="17" t="s">
        <v>337</v>
      </c>
      <c r="CU142" s="18" t="s">
        <v>96</v>
      </c>
      <c r="CV142" s="17">
        <v>40851</v>
      </c>
      <c r="CW142" s="17">
        <v>20664</v>
      </c>
      <c r="CX142" s="17">
        <v>8659</v>
      </c>
      <c r="CY142" s="17">
        <v>2917</v>
      </c>
      <c r="CZ142" s="17">
        <v>12005</v>
      </c>
      <c r="DA142" s="17">
        <v>12005</v>
      </c>
      <c r="DB142" s="17">
        <v>1015</v>
      </c>
      <c r="DC142" s="17">
        <v>2240</v>
      </c>
      <c r="DD142" s="17">
        <v>2235</v>
      </c>
      <c r="DE142" s="17">
        <v>843</v>
      </c>
      <c r="DF142" s="17">
        <v>402</v>
      </c>
      <c r="DG142" s="17">
        <v>420</v>
      </c>
      <c r="DH142" s="17">
        <v>8750</v>
      </c>
      <c r="DI142" s="17">
        <v>0</v>
      </c>
      <c r="DJ142" s="17">
        <v>12005</v>
      </c>
      <c r="DK142" s="17">
        <v>6044</v>
      </c>
      <c r="DL142" s="17">
        <v>924</v>
      </c>
      <c r="DM142" s="17">
        <v>1024</v>
      </c>
      <c r="DN142" s="17">
        <v>1202</v>
      </c>
      <c r="DO142" s="17">
        <v>886</v>
      </c>
      <c r="DP142" s="17">
        <v>914</v>
      </c>
      <c r="DQ142" s="17">
        <v>5354</v>
      </c>
      <c r="DR142" s="17">
        <v>313</v>
      </c>
      <c r="DS142" s="17">
        <v>294</v>
      </c>
      <c r="DT142" s="14">
        <v>12005</v>
      </c>
      <c r="DU142" s="24">
        <v>7965</v>
      </c>
      <c r="DV142" s="24">
        <v>0</v>
      </c>
      <c r="DW142" s="24">
        <v>3746</v>
      </c>
      <c r="DX142" s="24">
        <v>294</v>
      </c>
      <c r="DY142" s="24">
        <v>12005</v>
      </c>
      <c r="DZ142" s="24">
        <v>4</v>
      </c>
      <c r="EA142" s="24">
        <v>7192</v>
      </c>
      <c r="EB142" s="24">
        <v>2280</v>
      </c>
      <c r="EC142">
        <v>1991</v>
      </c>
      <c r="ED142">
        <v>4809</v>
      </c>
      <c r="EE142">
        <v>1091</v>
      </c>
      <c r="EF142">
        <v>0</v>
      </c>
      <c r="EG142">
        <v>0</v>
      </c>
      <c r="EH142">
        <v>0</v>
      </c>
      <c r="EI142">
        <v>1091</v>
      </c>
      <c r="EJ142">
        <v>237</v>
      </c>
      <c r="EK142">
        <v>0</v>
      </c>
      <c r="EL142">
        <v>237</v>
      </c>
    </row>
    <row r="143" spans="50:142">
      <c r="AX143" s="24"/>
      <c r="AY143" s="17" t="s">
        <v>354</v>
      </c>
      <c r="AZ143" s="18" t="s">
        <v>96</v>
      </c>
      <c r="BA143" s="17">
        <v>31206</v>
      </c>
      <c r="BB143" s="17">
        <v>28301</v>
      </c>
      <c r="BC143" s="17">
        <v>10631</v>
      </c>
      <c r="BD143" s="17">
        <v>4099</v>
      </c>
      <c r="BE143" s="17">
        <v>17670</v>
      </c>
      <c r="BF143" s="17">
        <v>17670</v>
      </c>
      <c r="BG143" s="17">
        <v>5609</v>
      </c>
      <c r="BH143" s="17">
        <v>3175</v>
      </c>
      <c r="BI143" s="17">
        <v>2494</v>
      </c>
      <c r="BJ143" s="17">
        <v>1796</v>
      </c>
      <c r="BK143" s="17">
        <v>134</v>
      </c>
      <c r="BL143" s="17">
        <v>146</v>
      </c>
      <c r="BM143" s="17">
        <v>8867</v>
      </c>
      <c r="BN143" s="17">
        <v>19</v>
      </c>
      <c r="BO143" s="17">
        <v>17651</v>
      </c>
      <c r="BP143" s="17">
        <v>8042</v>
      </c>
      <c r="BQ143" s="17">
        <v>1061</v>
      </c>
      <c r="BR143" s="17">
        <v>1589</v>
      </c>
      <c r="BS143" s="17">
        <v>1853</v>
      </c>
      <c r="BT143" s="17">
        <v>1286</v>
      </c>
      <c r="BU143" s="17">
        <v>1615</v>
      </c>
      <c r="BV143" s="17">
        <v>9328</v>
      </c>
      <c r="BW143" s="17">
        <v>136</v>
      </c>
      <c r="BX143" s="17">
        <v>145</v>
      </c>
      <c r="BY143" s="14">
        <v>17670</v>
      </c>
      <c r="BZ143" s="24">
        <v>15252</v>
      </c>
      <c r="CA143" s="24">
        <v>671</v>
      </c>
      <c r="CB143" s="24">
        <v>772</v>
      </c>
      <c r="CC143" s="24">
        <v>975</v>
      </c>
      <c r="CD143" s="24">
        <v>17670</v>
      </c>
      <c r="CE143" s="24">
        <v>291</v>
      </c>
      <c r="CF143" s="24">
        <v>12563</v>
      </c>
      <c r="CG143" s="24">
        <v>5378</v>
      </c>
      <c r="CH143">
        <v>6822</v>
      </c>
      <c r="CI143">
        <v>4816</v>
      </c>
      <c r="CJ143" s="17">
        <v>1211</v>
      </c>
      <c r="CK143" s="17">
        <v>121</v>
      </c>
      <c r="CL143" s="17">
        <v>204</v>
      </c>
      <c r="CM143" s="17">
        <v>226</v>
      </c>
      <c r="CN143" s="17">
        <v>660</v>
      </c>
      <c r="CO143" s="17">
        <v>492</v>
      </c>
      <c r="CP143" s="17">
        <v>218</v>
      </c>
      <c r="CQ143" s="17">
        <v>274</v>
      </c>
      <c r="CR143" s="17"/>
      <c r="CS143" s="17"/>
      <c r="CT143" s="17" t="s">
        <v>354</v>
      </c>
      <c r="CU143" s="18" t="s">
        <v>96</v>
      </c>
      <c r="CV143" s="17">
        <v>58438</v>
      </c>
      <c r="CW143" s="17">
        <v>32114</v>
      </c>
      <c r="CX143" s="17">
        <v>15082</v>
      </c>
      <c r="CY143" s="17">
        <v>5999</v>
      </c>
      <c r="CZ143" s="17">
        <v>17032</v>
      </c>
      <c r="DA143" s="17">
        <v>17032</v>
      </c>
      <c r="DB143" s="17">
        <v>3745</v>
      </c>
      <c r="DC143" s="17">
        <v>4608</v>
      </c>
      <c r="DD143" s="17">
        <v>4336</v>
      </c>
      <c r="DE143" s="17">
        <v>1606</v>
      </c>
      <c r="DF143" s="17">
        <v>95</v>
      </c>
      <c r="DG143" s="17">
        <v>89</v>
      </c>
      <c r="DH143" s="17">
        <v>8679</v>
      </c>
      <c r="DI143" s="17">
        <v>0</v>
      </c>
      <c r="DJ143" s="17">
        <v>17032</v>
      </c>
      <c r="DK143" s="17">
        <v>8225</v>
      </c>
      <c r="DL143" s="17">
        <v>1021</v>
      </c>
      <c r="DM143" s="17">
        <v>1507</v>
      </c>
      <c r="DN143" s="17">
        <v>1655</v>
      </c>
      <c r="DO143" s="17">
        <v>1233</v>
      </c>
      <c r="DP143" s="17">
        <v>1571</v>
      </c>
      <c r="DQ143" s="17">
        <v>8522</v>
      </c>
      <c r="DR143" s="17">
        <v>158</v>
      </c>
      <c r="DS143" s="17">
        <v>127</v>
      </c>
      <c r="DT143" s="14">
        <v>17032</v>
      </c>
      <c r="DU143" s="24">
        <v>14901</v>
      </c>
      <c r="DV143" s="24">
        <v>633</v>
      </c>
      <c r="DW143" s="24">
        <v>593</v>
      </c>
      <c r="DX143" s="24">
        <v>905</v>
      </c>
      <c r="DY143" s="24">
        <v>17032</v>
      </c>
      <c r="DZ143" s="24">
        <v>171</v>
      </c>
      <c r="EA143" s="24">
        <v>12099</v>
      </c>
      <c r="EB143" s="24">
        <v>5184</v>
      </c>
      <c r="EC143">
        <v>6605</v>
      </c>
      <c r="ED143">
        <v>4762</v>
      </c>
      <c r="EE143">
        <v>453</v>
      </c>
      <c r="EF143">
        <v>128</v>
      </c>
      <c r="EG143">
        <v>95</v>
      </c>
      <c r="EH143">
        <v>156</v>
      </c>
      <c r="EI143">
        <v>74</v>
      </c>
      <c r="EJ143">
        <v>277</v>
      </c>
      <c r="EK143">
        <v>96</v>
      </c>
      <c r="EL143">
        <v>181</v>
      </c>
    </row>
    <row r="144" spans="50:142">
      <c r="AX144" s="24"/>
      <c r="AY144" s="17" t="s">
        <v>380</v>
      </c>
      <c r="AZ144" s="18" t="s">
        <v>96</v>
      </c>
      <c r="BA144" s="17">
        <v>69595</v>
      </c>
      <c r="BB144" s="17">
        <v>42836</v>
      </c>
      <c r="BC144" s="17">
        <v>22170</v>
      </c>
      <c r="BD144" s="17">
        <v>9541</v>
      </c>
      <c r="BE144" s="17">
        <v>20666</v>
      </c>
      <c r="BF144" s="17">
        <v>20666</v>
      </c>
      <c r="BG144" s="17">
        <v>4179</v>
      </c>
      <c r="BH144" s="17">
        <v>5822</v>
      </c>
      <c r="BI144" s="17">
        <v>5232</v>
      </c>
      <c r="BJ144" s="17">
        <v>3291</v>
      </c>
      <c r="BK144" s="17">
        <v>462</v>
      </c>
      <c r="BL144" s="17">
        <v>863</v>
      </c>
      <c r="BM144" s="17">
        <v>10597</v>
      </c>
      <c r="BN144" s="17">
        <v>68</v>
      </c>
      <c r="BO144" s="17">
        <v>20598</v>
      </c>
      <c r="BP144" s="17">
        <v>7627</v>
      </c>
      <c r="BQ144" s="17">
        <v>988</v>
      </c>
      <c r="BR144" s="17">
        <v>1048</v>
      </c>
      <c r="BS144" s="17">
        <v>2775</v>
      </c>
      <c r="BT144" s="17">
        <v>586</v>
      </c>
      <c r="BU144" s="17">
        <v>361</v>
      </c>
      <c r="BV144" s="17">
        <v>10658</v>
      </c>
      <c r="BW144" s="17">
        <v>2162</v>
      </c>
      <c r="BX144" s="17">
        <v>151</v>
      </c>
      <c r="BY144" s="14">
        <v>20666</v>
      </c>
      <c r="BZ144" s="24">
        <v>9282</v>
      </c>
      <c r="CA144" s="24">
        <v>2709</v>
      </c>
      <c r="CB144" s="24">
        <v>2546</v>
      </c>
      <c r="CC144" s="24">
        <v>6129</v>
      </c>
      <c r="CD144" s="24">
        <v>20666</v>
      </c>
      <c r="CE144" s="24">
        <v>1414</v>
      </c>
      <c r="CF144" s="24">
        <v>8763</v>
      </c>
      <c r="CG144" s="24">
        <v>2808</v>
      </c>
      <c r="CH144">
        <v>5023</v>
      </c>
      <c r="CI144">
        <v>10489</v>
      </c>
      <c r="CJ144" s="17">
        <v>5490</v>
      </c>
      <c r="CK144" s="17">
        <v>95</v>
      </c>
      <c r="CL144" s="17">
        <v>270</v>
      </c>
      <c r="CM144" s="17">
        <v>1416</v>
      </c>
      <c r="CN144" s="17">
        <v>3709</v>
      </c>
      <c r="CO144" s="17">
        <v>1796</v>
      </c>
      <c r="CP144" s="17">
        <v>1299</v>
      </c>
      <c r="CQ144" s="17">
        <v>497</v>
      </c>
      <c r="CR144" s="17"/>
      <c r="CS144" s="17"/>
      <c r="CT144" s="17" t="s">
        <v>380</v>
      </c>
      <c r="CU144" s="18" t="s">
        <v>96</v>
      </c>
      <c r="CV144" s="17">
        <v>71923</v>
      </c>
      <c r="CW144" s="17">
        <v>42388</v>
      </c>
      <c r="CX144" s="17">
        <v>22149</v>
      </c>
      <c r="CY144" s="17">
        <v>9453</v>
      </c>
      <c r="CZ144" s="17">
        <v>20239</v>
      </c>
      <c r="DA144" s="17">
        <v>20239</v>
      </c>
      <c r="DB144" s="17">
        <v>4158</v>
      </c>
      <c r="DC144" s="17">
        <v>5592</v>
      </c>
      <c r="DD144" s="17">
        <v>5033</v>
      </c>
      <c r="DE144" s="17">
        <v>3125</v>
      </c>
      <c r="DF144" s="17">
        <v>454</v>
      </c>
      <c r="DG144" s="17">
        <v>821</v>
      </c>
      <c r="DH144" s="17">
        <v>10441</v>
      </c>
      <c r="DI144" s="17">
        <v>48</v>
      </c>
      <c r="DJ144" s="17">
        <v>20191</v>
      </c>
      <c r="DK144" s="17">
        <v>7531</v>
      </c>
      <c r="DL144" s="17">
        <v>948</v>
      </c>
      <c r="DM144" s="17">
        <v>1093</v>
      </c>
      <c r="DN144" s="17">
        <v>2699</v>
      </c>
      <c r="DO144" s="17">
        <v>582</v>
      </c>
      <c r="DP144" s="17">
        <v>365</v>
      </c>
      <c r="DQ144" s="17">
        <v>10386</v>
      </c>
      <c r="DR144" s="17">
        <v>2125</v>
      </c>
      <c r="DS144" s="17">
        <v>149</v>
      </c>
      <c r="DT144" s="14">
        <v>20239</v>
      </c>
      <c r="DU144" s="24">
        <v>9087</v>
      </c>
      <c r="DV144" s="24">
        <v>2628</v>
      </c>
      <c r="DW144" s="24">
        <v>2470</v>
      </c>
      <c r="DX144" s="24">
        <v>6054</v>
      </c>
      <c r="DY144" s="24">
        <v>20239</v>
      </c>
      <c r="DZ144" s="24">
        <v>1369</v>
      </c>
      <c r="EA144" s="24">
        <v>8611</v>
      </c>
      <c r="EB144" s="24">
        <v>2698</v>
      </c>
      <c r="EC144">
        <v>4872</v>
      </c>
      <c r="ED144">
        <v>10259</v>
      </c>
      <c r="EE144">
        <v>5470</v>
      </c>
      <c r="EF144">
        <v>88</v>
      </c>
      <c r="EG144">
        <v>260</v>
      </c>
      <c r="EH144">
        <v>1454</v>
      </c>
      <c r="EI144">
        <v>3668</v>
      </c>
      <c r="EJ144">
        <v>1862</v>
      </c>
      <c r="EK144">
        <v>1260</v>
      </c>
      <c r="EL144">
        <v>602</v>
      </c>
    </row>
    <row r="145" spans="50:142">
      <c r="AX145" s="24"/>
      <c r="AY145" s="17" t="s">
        <v>420</v>
      </c>
      <c r="AZ145" s="18" t="s">
        <v>96</v>
      </c>
      <c r="BA145" s="17">
        <v>31262</v>
      </c>
      <c r="BB145" s="17">
        <v>8788</v>
      </c>
      <c r="BC145" s="17">
        <v>4295</v>
      </c>
      <c r="BD145" s="17">
        <v>1804</v>
      </c>
      <c r="BE145" s="17">
        <v>4493</v>
      </c>
      <c r="BF145" s="17">
        <v>4493</v>
      </c>
      <c r="BG145" s="17">
        <v>606</v>
      </c>
      <c r="BH145" s="17">
        <v>765</v>
      </c>
      <c r="BI145" s="17">
        <v>694</v>
      </c>
      <c r="BJ145" s="17">
        <v>243</v>
      </c>
      <c r="BK145" s="17">
        <v>245</v>
      </c>
      <c r="BL145" s="17">
        <v>201</v>
      </c>
      <c r="BM145" s="17">
        <v>3122</v>
      </c>
      <c r="BN145" s="17">
        <v>0</v>
      </c>
      <c r="BO145" s="17">
        <v>4493</v>
      </c>
      <c r="BP145" s="17">
        <v>2482</v>
      </c>
      <c r="BQ145" s="17">
        <v>221</v>
      </c>
      <c r="BR145" s="17">
        <v>110</v>
      </c>
      <c r="BS145" s="17">
        <v>661</v>
      </c>
      <c r="BT145" s="17">
        <v>251</v>
      </c>
      <c r="BU145" s="17">
        <v>240</v>
      </c>
      <c r="BV145" s="17">
        <v>1691</v>
      </c>
      <c r="BW145" s="17">
        <v>304</v>
      </c>
      <c r="BX145" s="17">
        <v>16</v>
      </c>
      <c r="BY145" s="14">
        <v>4493</v>
      </c>
      <c r="BZ145" s="24">
        <v>3477</v>
      </c>
      <c r="CA145" s="24">
        <v>111</v>
      </c>
      <c r="CB145" s="24">
        <v>427</v>
      </c>
      <c r="CC145" s="24">
        <v>478</v>
      </c>
      <c r="CD145" s="24">
        <v>4493</v>
      </c>
      <c r="CE145" s="24">
        <v>753</v>
      </c>
      <c r="CF145" s="24">
        <v>1335</v>
      </c>
      <c r="CG145" s="24">
        <v>609</v>
      </c>
      <c r="CH145">
        <v>392</v>
      </c>
      <c r="CI145">
        <v>2405</v>
      </c>
      <c r="CJ145" s="17">
        <v>37</v>
      </c>
      <c r="CK145" s="17">
        <v>25</v>
      </c>
      <c r="CL145" s="17">
        <v>11</v>
      </c>
      <c r="CM145" s="17">
        <v>1</v>
      </c>
      <c r="CN145" s="17">
        <v>0</v>
      </c>
      <c r="CO145" s="17">
        <v>10</v>
      </c>
      <c r="CP145" s="17">
        <v>4</v>
      </c>
      <c r="CQ145" s="17">
        <v>6</v>
      </c>
      <c r="CR145" s="17"/>
      <c r="CS145" s="17"/>
      <c r="CT145" s="17" t="s">
        <v>420</v>
      </c>
      <c r="CU145" s="18" t="s">
        <v>96</v>
      </c>
      <c r="CV145" s="17">
        <v>33408</v>
      </c>
      <c r="CW145" s="17">
        <v>11224</v>
      </c>
      <c r="CX145" s="17">
        <v>4468</v>
      </c>
      <c r="CY145" s="17">
        <v>1454</v>
      </c>
      <c r="CZ145" s="17">
        <v>6756</v>
      </c>
      <c r="DA145" s="17">
        <v>6756</v>
      </c>
      <c r="DB145" s="17">
        <v>491</v>
      </c>
      <c r="DC145" s="17">
        <v>846</v>
      </c>
      <c r="DD145" s="17">
        <v>583</v>
      </c>
      <c r="DE145" s="17">
        <v>146</v>
      </c>
      <c r="DF145" s="17">
        <v>155</v>
      </c>
      <c r="DG145" s="17">
        <v>59</v>
      </c>
      <c r="DH145" s="17">
        <v>5418</v>
      </c>
      <c r="DI145" s="17">
        <v>1</v>
      </c>
      <c r="DJ145" s="17">
        <v>6755</v>
      </c>
      <c r="DK145" s="17">
        <v>2523</v>
      </c>
      <c r="DL145" s="17">
        <v>252</v>
      </c>
      <c r="DM145" s="17">
        <v>391</v>
      </c>
      <c r="DN145" s="17">
        <v>746</v>
      </c>
      <c r="DO145" s="17">
        <v>49</v>
      </c>
      <c r="DP145" s="17">
        <v>144</v>
      </c>
      <c r="DQ145" s="17">
        <v>3239</v>
      </c>
      <c r="DR145" s="17">
        <v>992</v>
      </c>
      <c r="DS145" s="17">
        <v>1</v>
      </c>
      <c r="DT145" s="14">
        <v>6756</v>
      </c>
      <c r="DU145" s="24">
        <v>5518</v>
      </c>
      <c r="DV145" s="24">
        <v>75</v>
      </c>
      <c r="DW145" s="24">
        <v>285</v>
      </c>
      <c r="DX145" s="24">
        <v>878</v>
      </c>
      <c r="DY145" s="24">
        <v>6756</v>
      </c>
      <c r="DZ145" s="24">
        <v>464</v>
      </c>
      <c r="EA145" s="24">
        <v>5055</v>
      </c>
      <c r="EB145" s="24">
        <v>433</v>
      </c>
      <c r="EC145">
        <v>333</v>
      </c>
      <c r="ED145">
        <v>1237</v>
      </c>
      <c r="EE145">
        <v>68</v>
      </c>
      <c r="EF145">
        <v>49</v>
      </c>
      <c r="EG145">
        <v>16</v>
      </c>
      <c r="EH145">
        <v>0</v>
      </c>
      <c r="EI145">
        <v>3</v>
      </c>
      <c r="EJ145">
        <v>11</v>
      </c>
      <c r="EK145">
        <v>3</v>
      </c>
      <c r="EL145">
        <v>8</v>
      </c>
    </row>
    <row r="146" spans="50:142">
      <c r="AX146" s="24"/>
      <c r="AY146" s="17" t="s">
        <v>437</v>
      </c>
      <c r="AZ146" s="18" t="s">
        <v>96</v>
      </c>
      <c r="BA146" s="17">
        <v>20218</v>
      </c>
      <c r="BB146" s="17">
        <v>16304</v>
      </c>
      <c r="BC146" s="17">
        <v>9122</v>
      </c>
      <c r="BD146" s="17">
        <v>5305</v>
      </c>
      <c r="BE146" s="17">
        <v>7182</v>
      </c>
      <c r="BF146" s="17">
        <v>7182</v>
      </c>
      <c r="BG146" s="17">
        <v>2000</v>
      </c>
      <c r="BH146" s="17">
        <v>2166</v>
      </c>
      <c r="BI146" s="17">
        <v>1359</v>
      </c>
      <c r="BJ146" s="17">
        <v>729</v>
      </c>
      <c r="BK146" s="17">
        <v>132</v>
      </c>
      <c r="BL146" s="17">
        <v>150</v>
      </c>
      <c r="BM146" s="17">
        <v>2996</v>
      </c>
      <c r="BN146" s="17">
        <v>20</v>
      </c>
      <c r="BO146" s="17">
        <v>7162</v>
      </c>
      <c r="BP146" s="17">
        <v>2035</v>
      </c>
      <c r="BQ146" s="17">
        <v>361</v>
      </c>
      <c r="BR146" s="17">
        <v>273</v>
      </c>
      <c r="BS146" s="17">
        <v>630</v>
      </c>
      <c r="BT146" s="17">
        <v>289</v>
      </c>
      <c r="BU146" s="17">
        <v>171</v>
      </c>
      <c r="BV146" s="17">
        <v>4293</v>
      </c>
      <c r="BW146" s="17">
        <v>768</v>
      </c>
      <c r="BX146" s="17">
        <v>66</v>
      </c>
      <c r="BY146" s="14">
        <v>7182</v>
      </c>
      <c r="BZ146" s="24">
        <v>4868</v>
      </c>
      <c r="CA146" s="24">
        <v>293</v>
      </c>
      <c r="CB146" s="24">
        <v>1359</v>
      </c>
      <c r="CC146" s="24">
        <v>662</v>
      </c>
      <c r="CD146" s="24">
        <v>7182</v>
      </c>
      <c r="CE146" s="24">
        <v>1498</v>
      </c>
      <c r="CF146" s="24">
        <v>2944</v>
      </c>
      <c r="CG146" s="24">
        <v>1144</v>
      </c>
      <c r="CH146">
        <v>809</v>
      </c>
      <c r="CI146">
        <v>2740</v>
      </c>
      <c r="CJ146" s="17">
        <v>73</v>
      </c>
      <c r="CK146" s="17">
        <v>3</v>
      </c>
      <c r="CL146" s="17">
        <v>22</v>
      </c>
      <c r="CM146" s="17">
        <v>45</v>
      </c>
      <c r="CN146" s="17">
        <v>3</v>
      </c>
      <c r="CO146" s="17">
        <v>61</v>
      </c>
      <c r="CP146" s="17">
        <v>33</v>
      </c>
      <c r="CQ146" s="17">
        <v>28</v>
      </c>
      <c r="CR146" s="17"/>
      <c r="CS146" s="17"/>
      <c r="CT146" s="17" t="s">
        <v>437</v>
      </c>
      <c r="CU146" s="18" t="s">
        <v>96</v>
      </c>
      <c r="CV146" s="17">
        <v>34500</v>
      </c>
      <c r="CW146" s="17">
        <v>22763</v>
      </c>
      <c r="CX146" s="17">
        <v>14015</v>
      </c>
      <c r="CY146" s="17">
        <v>6485</v>
      </c>
      <c r="CZ146" s="17">
        <v>8748</v>
      </c>
      <c r="DA146" s="17">
        <v>8748</v>
      </c>
      <c r="DB146" s="17">
        <v>2434</v>
      </c>
      <c r="DC146" s="17">
        <v>2492</v>
      </c>
      <c r="DD146" s="17">
        <v>1580</v>
      </c>
      <c r="DE146" s="17">
        <v>817</v>
      </c>
      <c r="DF146" s="17">
        <v>155</v>
      </c>
      <c r="DG146" s="17">
        <v>180</v>
      </c>
      <c r="DH146" s="17">
        <v>3811</v>
      </c>
      <c r="DI146" s="17">
        <v>11</v>
      </c>
      <c r="DJ146" s="17">
        <v>8737</v>
      </c>
      <c r="DK146" s="17">
        <v>2353</v>
      </c>
      <c r="DL146" s="17">
        <v>414</v>
      </c>
      <c r="DM146" s="17">
        <v>317</v>
      </c>
      <c r="DN146" s="17">
        <v>730</v>
      </c>
      <c r="DO146" s="17">
        <v>313</v>
      </c>
      <c r="DP146" s="17">
        <v>213</v>
      </c>
      <c r="DQ146" s="17">
        <v>5089</v>
      </c>
      <c r="DR146" s="17">
        <v>1149</v>
      </c>
      <c r="DS146" s="17">
        <v>146</v>
      </c>
      <c r="DT146" s="14">
        <v>8748</v>
      </c>
      <c r="DU146" s="24">
        <v>5535</v>
      </c>
      <c r="DV146" s="24">
        <v>403</v>
      </c>
      <c r="DW146" s="24">
        <v>2069</v>
      </c>
      <c r="DX146" s="24">
        <v>741</v>
      </c>
      <c r="DY146" s="24">
        <v>8748</v>
      </c>
      <c r="DZ146" s="24">
        <v>1587</v>
      </c>
      <c r="EA146" s="24">
        <v>3682</v>
      </c>
      <c r="EB146" s="24">
        <v>1276</v>
      </c>
      <c r="EC146">
        <v>975</v>
      </c>
      <c r="ED146">
        <v>3479</v>
      </c>
      <c r="EE146">
        <v>86</v>
      </c>
      <c r="EF146">
        <v>8</v>
      </c>
      <c r="EG146">
        <v>25</v>
      </c>
      <c r="EH146">
        <v>47</v>
      </c>
      <c r="EI146">
        <v>6</v>
      </c>
      <c r="EJ146">
        <v>75</v>
      </c>
      <c r="EK146">
        <v>38</v>
      </c>
      <c r="EL146">
        <v>37</v>
      </c>
    </row>
    <row r="147" spans="50:142">
      <c r="AX147" s="24"/>
      <c r="AY147" s="17" t="s">
        <v>454</v>
      </c>
      <c r="AZ147" s="18" t="s">
        <v>96</v>
      </c>
      <c r="BA147" s="17">
        <v>31058</v>
      </c>
      <c r="BB147" s="17">
        <v>25185</v>
      </c>
      <c r="BC147" s="17">
        <v>12834</v>
      </c>
      <c r="BD147" s="17">
        <v>3757</v>
      </c>
      <c r="BE147" s="17">
        <v>12351</v>
      </c>
      <c r="BF147" s="17">
        <v>12351</v>
      </c>
      <c r="BG147" s="17">
        <v>1110</v>
      </c>
      <c r="BH147" s="17">
        <v>2580</v>
      </c>
      <c r="BI147" s="17">
        <v>1834</v>
      </c>
      <c r="BJ147" s="17">
        <v>1171</v>
      </c>
      <c r="BK147" s="17">
        <v>200</v>
      </c>
      <c r="BL147" s="17">
        <v>307</v>
      </c>
      <c r="BM147" s="17">
        <v>8661</v>
      </c>
      <c r="BN147" s="17">
        <v>0</v>
      </c>
      <c r="BO147" s="17">
        <v>12351</v>
      </c>
      <c r="BP147" s="17">
        <v>7795</v>
      </c>
      <c r="BQ147" s="17">
        <v>583</v>
      </c>
      <c r="BR147" s="17">
        <v>265</v>
      </c>
      <c r="BS147" s="17">
        <v>6416</v>
      </c>
      <c r="BT147" s="17">
        <v>173</v>
      </c>
      <c r="BU147" s="17">
        <v>109</v>
      </c>
      <c r="BV147" s="17">
        <v>4081</v>
      </c>
      <c r="BW147" s="17">
        <v>471</v>
      </c>
      <c r="BX147" s="17">
        <v>4</v>
      </c>
      <c r="BY147" s="14">
        <v>12351</v>
      </c>
      <c r="BZ147" s="24">
        <v>9025</v>
      </c>
      <c r="CA147" s="24">
        <v>1159</v>
      </c>
      <c r="CB147" s="24">
        <v>1472</v>
      </c>
      <c r="CC147" s="24">
        <v>695</v>
      </c>
      <c r="CD147" s="24">
        <v>12351</v>
      </c>
      <c r="CE147" s="24">
        <v>156</v>
      </c>
      <c r="CF147" s="24">
        <v>9166</v>
      </c>
      <c r="CG147" s="24">
        <v>3499</v>
      </c>
      <c r="CH147">
        <v>5116</v>
      </c>
      <c r="CI147">
        <v>3029</v>
      </c>
      <c r="CJ147" s="17">
        <v>484</v>
      </c>
      <c r="CK147" s="17">
        <v>4</v>
      </c>
      <c r="CL147" s="17">
        <v>19</v>
      </c>
      <c r="CM147" s="17">
        <v>38</v>
      </c>
      <c r="CN147" s="17">
        <v>423</v>
      </c>
      <c r="CO147" s="17">
        <v>416</v>
      </c>
      <c r="CP147" s="17">
        <v>180</v>
      </c>
      <c r="CQ147" s="17">
        <v>236</v>
      </c>
      <c r="CR147" s="17"/>
      <c r="CS147" s="17"/>
      <c r="CT147" s="17" t="s">
        <v>454</v>
      </c>
      <c r="CU147" s="18" t="s">
        <v>96</v>
      </c>
      <c r="CV147" s="17">
        <v>50744</v>
      </c>
      <c r="CW147" s="17">
        <v>25057</v>
      </c>
      <c r="CX147" s="17">
        <v>12941</v>
      </c>
      <c r="CY147" s="17">
        <v>3769</v>
      </c>
      <c r="CZ147" s="17">
        <v>12116</v>
      </c>
      <c r="DA147" s="17">
        <v>12116</v>
      </c>
      <c r="DB147" s="17">
        <v>1094</v>
      </c>
      <c r="DC147" s="17">
        <v>2575</v>
      </c>
      <c r="DD147" s="17">
        <v>1760</v>
      </c>
      <c r="DE147" s="17">
        <v>1124</v>
      </c>
      <c r="DF147" s="17">
        <v>313</v>
      </c>
      <c r="DG147" s="17">
        <v>321</v>
      </c>
      <c r="DH147" s="17">
        <v>8447</v>
      </c>
      <c r="DI147" s="17">
        <v>0</v>
      </c>
      <c r="DJ147" s="17">
        <v>12116</v>
      </c>
      <c r="DK147" s="17">
        <v>7605</v>
      </c>
      <c r="DL147" s="17">
        <v>566</v>
      </c>
      <c r="DM147" s="17">
        <v>253</v>
      </c>
      <c r="DN147" s="17">
        <v>6418</v>
      </c>
      <c r="DO147" s="17">
        <v>165</v>
      </c>
      <c r="DP147" s="17">
        <v>104</v>
      </c>
      <c r="DQ147" s="17">
        <v>4016</v>
      </c>
      <c r="DR147" s="17">
        <v>491</v>
      </c>
      <c r="DS147" s="17">
        <v>4</v>
      </c>
      <c r="DT147" s="14">
        <v>12116</v>
      </c>
      <c r="DU147" s="24">
        <v>8831</v>
      </c>
      <c r="DV147" s="24">
        <v>1140</v>
      </c>
      <c r="DW147" s="24">
        <v>1460</v>
      </c>
      <c r="DX147" s="24">
        <v>685</v>
      </c>
      <c r="DY147" s="24">
        <v>12116</v>
      </c>
      <c r="DZ147" s="24">
        <v>150</v>
      </c>
      <c r="EA147" s="24">
        <v>9028</v>
      </c>
      <c r="EB147" s="24">
        <v>3412</v>
      </c>
      <c r="EC147">
        <v>4872</v>
      </c>
      <c r="ED147">
        <v>2938</v>
      </c>
      <c r="EE147">
        <v>491</v>
      </c>
      <c r="EF147">
        <v>4</v>
      </c>
      <c r="EG147">
        <v>19</v>
      </c>
      <c r="EH147">
        <v>38</v>
      </c>
      <c r="EI147">
        <v>430</v>
      </c>
      <c r="EJ147">
        <v>386</v>
      </c>
      <c r="EK147">
        <v>167</v>
      </c>
      <c r="EL147">
        <v>219</v>
      </c>
    </row>
    <row r="148" spans="50:142">
      <c r="AX148" s="24"/>
      <c r="AY148" s="14" t="s">
        <v>478</v>
      </c>
      <c r="AZ148" s="18" t="s">
        <v>96</v>
      </c>
      <c r="BA148" s="17">
        <v>27195</v>
      </c>
      <c r="BB148" s="17">
        <v>26620</v>
      </c>
      <c r="BC148" s="17">
        <v>8300</v>
      </c>
      <c r="BD148" s="17">
        <v>4986</v>
      </c>
      <c r="BE148" s="17">
        <v>18320</v>
      </c>
      <c r="BF148" s="17">
        <v>18320</v>
      </c>
      <c r="BG148" s="17">
        <v>4768</v>
      </c>
      <c r="BH148" s="17">
        <v>3786</v>
      </c>
      <c r="BI148" s="17">
        <v>1656</v>
      </c>
      <c r="BJ148" s="17">
        <v>1412</v>
      </c>
      <c r="BK148" s="17">
        <v>62</v>
      </c>
      <c r="BL148" s="17">
        <v>61</v>
      </c>
      <c r="BM148" s="17">
        <v>9766</v>
      </c>
      <c r="BN148" s="17">
        <v>0</v>
      </c>
      <c r="BO148" s="17">
        <v>18320</v>
      </c>
      <c r="BP148" s="17">
        <v>6811</v>
      </c>
      <c r="BQ148" s="17">
        <v>902</v>
      </c>
      <c r="BR148" s="17">
        <v>625</v>
      </c>
      <c r="BS148" s="17">
        <v>2345</v>
      </c>
      <c r="BT148" s="17">
        <v>682</v>
      </c>
      <c r="BU148" s="17">
        <v>446</v>
      </c>
      <c r="BV148" s="17">
        <v>9381</v>
      </c>
      <c r="BW148" s="17">
        <v>1667</v>
      </c>
      <c r="BX148" s="17">
        <v>461</v>
      </c>
      <c r="BY148" s="14">
        <v>18320</v>
      </c>
      <c r="BZ148" s="24">
        <v>8161</v>
      </c>
      <c r="CA148" s="24">
        <v>3218</v>
      </c>
      <c r="CB148" s="24">
        <v>1040</v>
      </c>
      <c r="CC148" s="24">
        <v>5901</v>
      </c>
      <c r="CD148" s="24">
        <v>18320</v>
      </c>
      <c r="CE148" s="24">
        <v>223</v>
      </c>
      <c r="CF148" s="24">
        <v>9662</v>
      </c>
      <c r="CG148" s="24">
        <v>3408</v>
      </c>
      <c r="CH148">
        <v>4045</v>
      </c>
      <c r="CI148">
        <v>8435</v>
      </c>
      <c r="CJ148" s="17">
        <v>146</v>
      </c>
      <c r="CK148" s="17">
        <v>39</v>
      </c>
      <c r="CL148" s="17">
        <v>20</v>
      </c>
      <c r="CM148" s="17">
        <v>3</v>
      </c>
      <c r="CN148" s="17">
        <v>84</v>
      </c>
      <c r="CO148" s="17">
        <v>146</v>
      </c>
      <c r="CP148" s="17">
        <v>42</v>
      </c>
      <c r="CQ148" s="17">
        <v>104</v>
      </c>
      <c r="CR148" s="17"/>
      <c r="CS148" s="17"/>
      <c r="CT148" s="14" t="s">
        <v>478</v>
      </c>
      <c r="CU148" s="18" t="s">
        <v>96</v>
      </c>
      <c r="CV148" s="17">
        <v>40423</v>
      </c>
      <c r="CW148" s="17">
        <v>27196</v>
      </c>
      <c r="CX148" s="17">
        <v>8351</v>
      </c>
      <c r="CY148" s="17">
        <v>5040</v>
      </c>
      <c r="CZ148" s="17">
        <v>18845</v>
      </c>
      <c r="DA148" s="17">
        <v>18845</v>
      </c>
      <c r="DB148" s="17">
        <v>5534</v>
      </c>
      <c r="DC148" s="17">
        <v>3979</v>
      </c>
      <c r="DD148" s="17">
        <v>1588</v>
      </c>
      <c r="DE148" s="17">
        <v>1411</v>
      </c>
      <c r="DF148" s="17">
        <v>62</v>
      </c>
      <c r="DG148" s="17">
        <v>62</v>
      </c>
      <c r="DH148" s="17">
        <v>9332</v>
      </c>
      <c r="DI148" s="17">
        <v>0</v>
      </c>
      <c r="DJ148" s="17">
        <v>18845</v>
      </c>
      <c r="DK148" s="17">
        <v>6922</v>
      </c>
      <c r="DL148" s="17">
        <v>886</v>
      </c>
      <c r="DM148" s="17">
        <v>592</v>
      </c>
      <c r="DN148" s="17">
        <v>2297</v>
      </c>
      <c r="DO148" s="17">
        <v>648</v>
      </c>
      <c r="DP148" s="17">
        <v>421</v>
      </c>
      <c r="DQ148" s="17">
        <v>9695</v>
      </c>
      <c r="DR148" s="17">
        <v>1755</v>
      </c>
      <c r="DS148" s="17">
        <v>473</v>
      </c>
      <c r="DT148" s="14">
        <v>18845</v>
      </c>
      <c r="DU148" s="24">
        <v>8527</v>
      </c>
      <c r="DV148" s="24">
        <v>3317</v>
      </c>
      <c r="DW148" s="24">
        <v>1038</v>
      </c>
      <c r="DX148" s="24">
        <v>5963</v>
      </c>
      <c r="DY148" s="24">
        <v>18845</v>
      </c>
      <c r="DZ148" s="24">
        <v>217</v>
      </c>
      <c r="EA148" s="24">
        <v>9842</v>
      </c>
      <c r="EB148" s="24">
        <v>3242</v>
      </c>
      <c r="EC148">
        <v>3890</v>
      </c>
      <c r="ED148">
        <v>8786</v>
      </c>
      <c r="EE148">
        <v>151</v>
      </c>
      <c r="EF148">
        <v>39</v>
      </c>
      <c r="EG148">
        <v>21</v>
      </c>
      <c r="EH148">
        <v>2</v>
      </c>
      <c r="EI148">
        <v>89</v>
      </c>
      <c r="EJ148">
        <v>148</v>
      </c>
      <c r="EK148">
        <v>40</v>
      </c>
      <c r="EL148">
        <v>108</v>
      </c>
    </row>
    <row r="149" spans="50:142">
      <c r="AX149" s="24"/>
      <c r="AY149" s="14" t="s">
        <v>497</v>
      </c>
      <c r="AZ149" s="18" t="s">
        <v>96</v>
      </c>
      <c r="BA149" s="17">
        <v>24731</v>
      </c>
      <c r="BB149" s="17">
        <v>20400</v>
      </c>
      <c r="BC149" s="17">
        <v>11559</v>
      </c>
      <c r="BD149" s="17">
        <v>4363</v>
      </c>
      <c r="BE149" s="17">
        <v>8841</v>
      </c>
      <c r="BF149" s="17">
        <v>8841</v>
      </c>
      <c r="BG149" s="17">
        <v>740</v>
      </c>
      <c r="BH149" s="17">
        <v>1737</v>
      </c>
      <c r="BI149" s="17">
        <v>1408</v>
      </c>
      <c r="BJ149" s="17">
        <v>572</v>
      </c>
      <c r="BK149" s="17">
        <v>253</v>
      </c>
      <c r="BL149" s="17">
        <v>216</v>
      </c>
      <c r="BM149" s="17">
        <v>6356</v>
      </c>
      <c r="BN149" s="17">
        <v>8</v>
      </c>
      <c r="BO149" s="17">
        <v>8833</v>
      </c>
      <c r="BP149" s="17">
        <v>5629</v>
      </c>
      <c r="BQ149" s="17">
        <v>536</v>
      </c>
      <c r="BR149" s="17">
        <v>668</v>
      </c>
      <c r="BS149" s="17">
        <v>2998</v>
      </c>
      <c r="BT149" s="17">
        <v>425</v>
      </c>
      <c r="BU149" s="17">
        <v>237</v>
      </c>
      <c r="BV149" s="17">
        <v>2987</v>
      </c>
      <c r="BW149" s="17">
        <v>194</v>
      </c>
      <c r="BX149" s="17">
        <v>23</v>
      </c>
      <c r="BY149" s="14">
        <v>8841</v>
      </c>
      <c r="BZ149" s="24">
        <v>6513</v>
      </c>
      <c r="CA149" s="24">
        <v>561</v>
      </c>
      <c r="CB149" s="24">
        <v>576</v>
      </c>
      <c r="CC149" s="24">
        <v>1191</v>
      </c>
      <c r="CD149" s="24">
        <v>8841</v>
      </c>
      <c r="CE149" s="24">
        <v>481</v>
      </c>
      <c r="CF149" s="24">
        <v>5218</v>
      </c>
      <c r="CG149" s="24">
        <v>1467</v>
      </c>
      <c r="CH149">
        <v>2265</v>
      </c>
      <c r="CI149">
        <v>3142</v>
      </c>
      <c r="CJ149" s="17">
        <v>87</v>
      </c>
      <c r="CK149" s="17">
        <v>19</v>
      </c>
      <c r="CL149" s="17">
        <v>21</v>
      </c>
      <c r="CM149" s="17">
        <v>4</v>
      </c>
      <c r="CN149" s="17">
        <v>43</v>
      </c>
      <c r="CO149" s="17">
        <v>65</v>
      </c>
      <c r="CP149" s="17">
        <v>21</v>
      </c>
      <c r="CQ149" s="17">
        <v>44</v>
      </c>
      <c r="CR149" s="17"/>
      <c r="CS149" s="17"/>
      <c r="CT149" s="14" t="s">
        <v>497</v>
      </c>
      <c r="CU149" s="18" t="s">
        <v>96</v>
      </c>
      <c r="CV149" s="17">
        <v>35364</v>
      </c>
      <c r="CW149" s="17">
        <v>20265</v>
      </c>
      <c r="CX149" s="17">
        <v>11547</v>
      </c>
      <c r="CY149" s="17">
        <v>4040</v>
      </c>
      <c r="CZ149" s="17">
        <v>8718</v>
      </c>
      <c r="DA149" s="17">
        <v>8718</v>
      </c>
      <c r="DB149" s="17">
        <v>679</v>
      </c>
      <c r="DC149" s="17">
        <v>1601</v>
      </c>
      <c r="DD149" s="17">
        <v>1412</v>
      </c>
      <c r="DE149" s="17">
        <v>534</v>
      </c>
      <c r="DF149" s="17">
        <v>268</v>
      </c>
      <c r="DG149" s="17">
        <v>227</v>
      </c>
      <c r="DH149" s="17">
        <v>6434</v>
      </c>
      <c r="DI149" s="17">
        <v>4</v>
      </c>
      <c r="DJ149" s="17">
        <v>8714</v>
      </c>
      <c r="DK149" s="17">
        <v>5875</v>
      </c>
      <c r="DL149" s="17">
        <v>532</v>
      </c>
      <c r="DM149" s="17">
        <v>639</v>
      </c>
      <c r="DN149" s="17">
        <v>3202</v>
      </c>
      <c r="DO149" s="17">
        <v>431</v>
      </c>
      <c r="DP149" s="17">
        <v>230</v>
      </c>
      <c r="DQ149" s="17">
        <v>2606</v>
      </c>
      <c r="DR149" s="17">
        <v>208</v>
      </c>
      <c r="DS149" s="17">
        <v>25</v>
      </c>
      <c r="DT149" s="14">
        <v>8718</v>
      </c>
      <c r="DU149" s="24">
        <v>6351</v>
      </c>
      <c r="DV149" s="24">
        <v>533</v>
      </c>
      <c r="DW149" s="24">
        <v>527</v>
      </c>
      <c r="DX149" s="24">
        <v>1307</v>
      </c>
      <c r="DY149" s="24">
        <v>8718</v>
      </c>
      <c r="DZ149" s="24">
        <v>445</v>
      </c>
      <c r="EA149" s="24">
        <v>4947</v>
      </c>
      <c r="EB149" s="24">
        <v>1378</v>
      </c>
      <c r="EC149">
        <v>2152</v>
      </c>
      <c r="ED149">
        <v>3326</v>
      </c>
      <c r="EE149">
        <v>74</v>
      </c>
      <c r="EF149">
        <v>17</v>
      </c>
      <c r="EG149">
        <v>3</v>
      </c>
      <c r="EH149">
        <v>28</v>
      </c>
      <c r="EI149">
        <v>26</v>
      </c>
      <c r="EJ149">
        <v>72</v>
      </c>
      <c r="EK149">
        <v>21</v>
      </c>
      <c r="EL149">
        <v>51</v>
      </c>
    </row>
    <row r="150" spans="50:142">
      <c r="AX150" s="24"/>
      <c r="AY150" s="14" t="s">
        <v>513</v>
      </c>
      <c r="AZ150" s="18" t="s">
        <v>96</v>
      </c>
      <c r="BA150" s="17">
        <v>40399</v>
      </c>
      <c r="BB150" s="17">
        <v>20797</v>
      </c>
      <c r="BC150" s="17">
        <v>7484</v>
      </c>
      <c r="BD150" s="17">
        <v>2860</v>
      </c>
      <c r="BE150" s="17">
        <v>13313</v>
      </c>
      <c r="BF150" s="17">
        <v>13313</v>
      </c>
      <c r="BG150" s="17">
        <v>3722</v>
      </c>
      <c r="BH150" s="17">
        <v>2844</v>
      </c>
      <c r="BI150" s="17">
        <v>2729</v>
      </c>
      <c r="BJ150" s="17">
        <v>1701</v>
      </c>
      <c r="BK150" s="17">
        <v>297</v>
      </c>
      <c r="BL150" s="17">
        <v>279</v>
      </c>
      <c r="BM150" s="17">
        <v>6747</v>
      </c>
      <c r="BN150" s="17">
        <v>0</v>
      </c>
      <c r="BO150" s="17">
        <v>13313</v>
      </c>
      <c r="BP150" s="17">
        <v>5015</v>
      </c>
      <c r="BQ150" s="17">
        <v>1683</v>
      </c>
      <c r="BR150" s="17">
        <v>797</v>
      </c>
      <c r="BS150" s="17">
        <v>1598</v>
      </c>
      <c r="BT150" s="17">
        <v>593</v>
      </c>
      <c r="BU150" s="17">
        <v>282</v>
      </c>
      <c r="BV150" s="17">
        <v>6575</v>
      </c>
      <c r="BW150" s="17">
        <v>1341</v>
      </c>
      <c r="BX150" s="17">
        <v>382</v>
      </c>
      <c r="BY150" s="17">
        <v>13313</v>
      </c>
      <c r="BZ150" s="17">
        <v>6817</v>
      </c>
      <c r="CA150" s="17">
        <v>1743</v>
      </c>
      <c r="CB150" s="17">
        <v>1932</v>
      </c>
      <c r="CC150" s="17">
        <v>2821</v>
      </c>
      <c r="CD150" s="17">
        <v>13313</v>
      </c>
      <c r="CE150" s="17">
        <v>1948</v>
      </c>
      <c r="CF150" s="17">
        <v>7579</v>
      </c>
      <c r="CG150" s="24">
        <v>4469</v>
      </c>
      <c r="CH150">
        <v>1614</v>
      </c>
      <c r="CI150">
        <v>3786</v>
      </c>
      <c r="CJ150" s="17">
        <v>122</v>
      </c>
      <c r="CK150" s="17">
        <v>0</v>
      </c>
      <c r="CL150" s="17">
        <v>0</v>
      </c>
      <c r="CM150" s="17">
        <v>29</v>
      </c>
      <c r="CN150" s="17">
        <v>93</v>
      </c>
      <c r="CO150" s="17">
        <v>62</v>
      </c>
      <c r="CP150" s="17">
        <v>9</v>
      </c>
      <c r="CQ150" s="17">
        <v>53</v>
      </c>
      <c r="CR150" s="17"/>
      <c r="CS150" s="17"/>
      <c r="CT150" s="14" t="s">
        <v>513</v>
      </c>
      <c r="CU150" s="18" t="s">
        <v>96</v>
      </c>
      <c r="CV150" s="17">
        <v>41242</v>
      </c>
      <c r="CW150" s="17">
        <v>27819</v>
      </c>
      <c r="CX150" s="17">
        <v>7772</v>
      </c>
      <c r="CY150" s="17">
        <v>4128</v>
      </c>
      <c r="CZ150" s="17">
        <v>20047</v>
      </c>
      <c r="DA150" s="17">
        <v>20047</v>
      </c>
      <c r="DB150" s="17">
        <v>5130</v>
      </c>
      <c r="DC150" s="17">
        <v>5866</v>
      </c>
      <c r="DD150" s="17">
        <v>4332</v>
      </c>
      <c r="DE150" s="17">
        <v>2397</v>
      </c>
      <c r="DF150" s="17">
        <v>429</v>
      </c>
      <c r="DG150" s="17">
        <v>401</v>
      </c>
      <c r="DH150" s="17">
        <v>9051</v>
      </c>
      <c r="DI150" s="17">
        <v>0</v>
      </c>
      <c r="DJ150" s="17">
        <v>20047</v>
      </c>
      <c r="DK150" s="17">
        <v>6669</v>
      </c>
      <c r="DL150" s="17">
        <v>1901</v>
      </c>
      <c r="DM150" s="17">
        <v>934</v>
      </c>
      <c r="DN150" s="17">
        <v>2463</v>
      </c>
      <c r="DO150" s="17">
        <v>485</v>
      </c>
      <c r="DP150" s="17">
        <v>369</v>
      </c>
      <c r="DQ150" s="17">
        <v>11470</v>
      </c>
      <c r="DR150" s="17">
        <v>1476</v>
      </c>
      <c r="DS150" s="17">
        <v>432</v>
      </c>
      <c r="DT150" s="17">
        <v>20047</v>
      </c>
      <c r="DU150" s="17">
        <v>10758</v>
      </c>
      <c r="DV150" s="17">
        <v>2850</v>
      </c>
      <c r="DW150" s="17">
        <v>2950</v>
      </c>
      <c r="DX150" s="17">
        <v>3489</v>
      </c>
      <c r="DY150" s="17">
        <v>20047</v>
      </c>
      <c r="DZ150" s="17">
        <v>2428</v>
      </c>
      <c r="EA150" s="17">
        <v>11473</v>
      </c>
      <c r="EB150" s="24">
        <v>6232</v>
      </c>
      <c r="EC150">
        <v>4266</v>
      </c>
      <c r="ED150">
        <v>6146</v>
      </c>
      <c r="EE150">
        <v>154</v>
      </c>
      <c r="EF150">
        <v>0</v>
      </c>
      <c r="EG150">
        <v>0</v>
      </c>
      <c r="EH150">
        <v>46</v>
      </c>
      <c r="EI150">
        <v>108</v>
      </c>
      <c r="EJ150">
        <v>147</v>
      </c>
      <c r="EK150">
        <v>101</v>
      </c>
      <c r="EL150">
        <v>46</v>
      </c>
    </row>
    <row r="151" spans="50:142">
      <c r="AX151" s="24"/>
      <c r="AY151" s="14" t="s">
        <v>530</v>
      </c>
      <c r="AZ151" s="18" t="s">
        <v>96</v>
      </c>
      <c r="BA151" s="17">
        <v>12341</v>
      </c>
      <c r="BB151" s="17">
        <v>6297</v>
      </c>
      <c r="BC151" s="17">
        <v>2484</v>
      </c>
      <c r="BD151" s="17">
        <v>1360</v>
      </c>
      <c r="BE151" s="17">
        <v>3813</v>
      </c>
      <c r="BF151" s="17">
        <v>3813</v>
      </c>
      <c r="BG151" s="17">
        <v>1548</v>
      </c>
      <c r="BH151" s="17">
        <v>799</v>
      </c>
      <c r="BI151" s="17">
        <v>571</v>
      </c>
      <c r="BJ151" s="17">
        <v>436</v>
      </c>
      <c r="BK151" s="17">
        <v>41</v>
      </c>
      <c r="BL151" s="17">
        <v>18</v>
      </c>
      <c r="BM151" s="17">
        <v>1460</v>
      </c>
      <c r="BN151" s="17">
        <v>6</v>
      </c>
      <c r="BO151" s="17">
        <v>3807</v>
      </c>
      <c r="BP151" s="17">
        <v>1129</v>
      </c>
      <c r="BQ151" s="17">
        <v>75</v>
      </c>
      <c r="BR151" s="17">
        <v>69</v>
      </c>
      <c r="BS151" s="17">
        <v>592</v>
      </c>
      <c r="BT151" s="17">
        <v>76</v>
      </c>
      <c r="BU151" s="17">
        <v>74</v>
      </c>
      <c r="BV151" s="17">
        <v>2540</v>
      </c>
      <c r="BW151" s="17">
        <v>123</v>
      </c>
      <c r="BX151" s="17">
        <v>15</v>
      </c>
      <c r="BY151" s="17">
        <v>3813</v>
      </c>
      <c r="BZ151" s="17">
        <v>2323</v>
      </c>
      <c r="CA151" s="17">
        <v>449</v>
      </c>
      <c r="CB151" s="17">
        <v>182</v>
      </c>
      <c r="CC151" s="17">
        <v>859</v>
      </c>
      <c r="CD151" s="17">
        <v>3813</v>
      </c>
      <c r="CE151" s="17">
        <v>1220</v>
      </c>
      <c r="CF151" s="24">
        <v>1650</v>
      </c>
      <c r="CG151" s="24">
        <v>778</v>
      </c>
      <c r="CH151">
        <v>636</v>
      </c>
      <c r="CI151">
        <v>943</v>
      </c>
      <c r="CJ151" s="17">
        <v>15</v>
      </c>
      <c r="CK151" s="17">
        <v>0</v>
      </c>
      <c r="CL151" s="17">
        <v>0</v>
      </c>
      <c r="CM151" s="17">
        <v>4</v>
      </c>
      <c r="CN151" s="17">
        <v>11</v>
      </c>
      <c r="CO151" s="17">
        <v>14</v>
      </c>
      <c r="CP151" s="17">
        <v>2</v>
      </c>
      <c r="CQ151" s="17">
        <v>12</v>
      </c>
      <c r="CR151" s="17"/>
      <c r="CS151" s="17"/>
      <c r="CT151" s="14" t="s">
        <v>530</v>
      </c>
      <c r="CU151" s="18" t="s">
        <v>96</v>
      </c>
      <c r="CV151" s="17">
        <v>11940</v>
      </c>
      <c r="CW151" s="17">
        <v>6274</v>
      </c>
      <c r="CX151" s="17">
        <v>2461</v>
      </c>
      <c r="CY151" s="17">
        <v>874</v>
      </c>
      <c r="CZ151" s="17">
        <v>3813</v>
      </c>
      <c r="DA151" s="17">
        <v>3813</v>
      </c>
      <c r="DB151" s="17">
        <v>1686</v>
      </c>
      <c r="DC151" s="17">
        <v>786</v>
      </c>
      <c r="DD151" s="17">
        <v>590</v>
      </c>
      <c r="DE151" s="17">
        <v>399</v>
      </c>
      <c r="DF151" s="17">
        <v>39</v>
      </c>
      <c r="DG151" s="17">
        <v>18</v>
      </c>
      <c r="DH151" s="17">
        <v>1331</v>
      </c>
      <c r="DI151" s="17">
        <v>10</v>
      </c>
      <c r="DJ151" s="17">
        <v>3803</v>
      </c>
      <c r="DK151" s="17">
        <v>1082</v>
      </c>
      <c r="DL151" s="17">
        <v>77</v>
      </c>
      <c r="DM151" s="17">
        <v>75</v>
      </c>
      <c r="DN151" s="17">
        <v>567</v>
      </c>
      <c r="DO151" s="17">
        <v>78</v>
      </c>
      <c r="DP151" s="17">
        <v>78</v>
      </c>
      <c r="DQ151" s="17">
        <v>2577</v>
      </c>
      <c r="DR151" s="17">
        <v>129</v>
      </c>
      <c r="DS151" s="17">
        <v>15</v>
      </c>
      <c r="DT151" s="17">
        <v>3813</v>
      </c>
      <c r="DU151" s="17">
        <v>2390</v>
      </c>
      <c r="DV151" s="17">
        <v>416</v>
      </c>
      <c r="DW151" s="17">
        <v>177</v>
      </c>
      <c r="DX151" s="17">
        <v>830</v>
      </c>
      <c r="DY151" s="17">
        <v>3813</v>
      </c>
      <c r="DZ151" s="17">
        <v>1193</v>
      </c>
      <c r="EA151" s="24">
        <v>1682</v>
      </c>
      <c r="EB151" s="24">
        <v>816</v>
      </c>
      <c r="EC151">
        <v>686</v>
      </c>
      <c r="ED151">
        <v>938</v>
      </c>
      <c r="EE151">
        <v>34</v>
      </c>
      <c r="EF151">
        <v>0</v>
      </c>
      <c r="EG151">
        <v>0</v>
      </c>
      <c r="EH151">
        <v>20</v>
      </c>
      <c r="EI151">
        <v>14</v>
      </c>
      <c r="EJ151">
        <v>22</v>
      </c>
      <c r="EK151">
        <v>8</v>
      </c>
      <c r="EL151">
        <v>14</v>
      </c>
    </row>
    <row r="152" spans="50:142">
      <c r="AX152" s="24"/>
      <c r="AY152" s="17" t="s">
        <v>535</v>
      </c>
      <c r="AZ152" s="18" t="s">
        <v>96</v>
      </c>
      <c r="BA152" s="17">
        <v>1254</v>
      </c>
      <c r="BB152" s="17">
        <v>771</v>
      </c>
      <c r="BC152" s="17">
        <v>565</v>
      </c>
      <c r="BD152" s="17">
        <v>155</v>
      </c>
      <c r="BE152" s="17">
        <v>206</v>
      </c>
      <c r="BF152" s="17">
        <v>206</v>
      </c>
      <c r="BG152" s="17">
        <v>52</v>
      </c>
      <c r="BH152" s="17">
        <v>45</v>
      </c>
      <c r="BI152" s="17">
        <v>31</v>
      </c>
      <c r="BJ152" s="17">
        <v>31</v>
      </c>
      <c r="BK152" s="17"/>
      <c r="BL152" s="17"/>
      <c r="BM152" s="17">
        <v>109</v>
      </c>
      <c r="BN152" s="17"/>
      <c r="BO152" s="17">
        <v>206</v>
      </c>
      <c r="BP152" s="17">
        <v>108</v>
      </c>
      <c r="BQ152" s="17">
        <v>11</v>
      </c>
      <c r="BR152" s="17">
        <v>23</v>
      </c>
      <c r="BS152" s="17">
        <v>19</v>
      </c>
      <c r="BT152" s="17"/>
      <c r="BU152" s="17"/>
      <c r="BV152" s="17">
        <v>98</v>
      </c>
      <c r="BW152" s="17"/>
      <c r="BX152" s="17"/>
      <c r="BY152" s="14">
        <v>206</v>
      </c>
      <c r="BZ152" s="24">
        <v>195</v>
      </c>
      <c r="CA152" s="24">
        <v>11</v>
      </c>
      <c r="CB152" s="24"/>
      <c r="CC152" s="24"/>
      <c r="CD152" s="24">
        <v>206</v>
      </c>
      <c r="CE152" s="24"/>
      <c r="CF152" s="24">
        <v>181</v>
      </c>
      <c r="CG152" s="24">
        <v>132</v>
      </c>
      <c r="CH152">
        <v>43</v>
      </c>
      <c r="CI152">
        <v>25</v>
      </c>
      <c r="CJ152" s="17">
        <v>0</v>
      </c>
      <c r="CK152" s="17"/>
      <c r="CL152" s="17"/>
      <c r="CM152" s="17"/>
      <c r="CN152" s="17"/>
      <c r="CO152" s="17">
        <v>0</v>
      </c>
      <c r="CP152" s="17"/>
      <c r="CQ152" s="17"/>
      <c r="CR152" s="17"/>
      <c r="CS152" s="17"/>
      <c r="CT152" s="17" t="s">
        <v>535</v>
      </c>
      <c r="CU152" s="18" t="s">
        <v>96</v>
      </c>
      <c r="CV152" s="17">
        <v>1055</v>
      </c>
      <c r="CW152" s="17">
        <v>752</v>
      </c>
      <c r="CX152" s="17">
        <v>0</v>
      </c>
      <c r="CY152" s="17"/>
      <c r="CZ152" s="17">
        <v>752</v>
      </c>
      <c r="DA152" s="17">
        <v>752</v>
      </c>
      <c r="DB152" s="17">
        <v>387</v>
      </c>
      <c r="DC152" s="17">
        <v>268</v>
      </c>
      <c r="DD152" s="17">
        <v>126</v>
      </c>
      <c r="DE152" s="17">
        <v>126</v>
      </c>
      <c r="DF152" s="17">
        <v>0</v>
      </c>
      <c r="DG152" s="17">
        <v>0</v>
      </c>
      <c r="DH152" s="17">
        <v>97</v>
      </c>
      <c r="DI152" s="17">
        <v>0</v>
      </c>
      <c r="DJ152" s="17">
        <v>752</v>
      </c>
      <c r="DK152" s="17">
        <v>97</v>
      </c>
      <c r="DL152" s="17">
        <v>10</v>
      </c>
      <c r="DM152" s="17">
        <v>15</v>
      </c>
      <c r="DN152" s="17">
        <v>61</v>
      </c>
      <c r="DO152" s="17">
        <v>0</v>
      </c>
      <c r="DP152" s="17">
        <v>0</v>
      </c>
      <c r="DQ152" s="17">
        <v>640</v>
      </c>
      <c r="DR152" s="17">
        <v>0</v>
      </c>
      <c r="DS152" s="17">
        <v>15</v>
      </c>
      <c r="DT152" s="14">
        <v>752</v>
      </c>
      <c r="DU152" s="24">
        <v>752</v>
      </c>
      <c r="DV152" s="24">
        <v>0</v>
      </c>
      <c r="DW152" s="24">
        <v>0</v>
      </c>
      <c r="DX152" s="24">
        <v>0</v>
      </c>
      <c r="DY152" s="24">
        <v>752</v>
      </c>
      <c r="DZ152" s="24">
        <v>0</v>
      </c>
      <c r="EA152" s="24">
        <v>486</v>
      </c>
      <c r="EB152" s="24">
        <v>321</v>
      </c>
      <c r="EC152">
        <v>125</v>
      </c>
      <c r="ED152">
        <v>266</v>
      </c>
      <c r="EE152">
        <v>0</v>
      </c>
      <c r="EF152">
        <v>0</v>
      </c>
      <c r="EG152">
        <v>0</v>
      </c>
      <c r="EH152">
        <v>0</v>
      </c>
      <c r="EI152">
        <v>0</v>
      </c>
      <c r="EJ152">
        <v>0</v>
      </c>
      <c r="EL152">
        <v>0</v>
      </c>
    </row>
    <row r="153" spans="50:132">
      <c r="AX153" s="24"/>
      <c r="AY153" s="17" t="s">
        <v>99</v>
      </c>
      <c r="AZ153" s="18" t="s">
        <v>97</v>
      </c>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4"/>
      <c r="BZ153" s="24"/>
      <c r="CA153" s="24"/>
      <c r="CB153" s="24"/>
      <c r="CC153" s="24"/>
      <c r="CD153" s="24"/>
      <c r="CE153" s="24"/>
      <c r="CF153" s="24"/>
      <c r="CG153" s="24"/>
      <c r="CJ153" s="17"/>
      <c r="CK153" s="17"/>
      <c r="CL153" s="17"/>
      <c r="CM153" s="17"/>
      <c r="CN153" s="17"/>
      <c r="CO153" s="17"/>
      <c r="CP153" s="17"/>
      <c r="CQ153" s="17"/>
      <c r="CR153" s="17"/>
      <c r="CS153" s="17"/>
      <c r="CT153" s="17" t="s">
        <v>99</v>
      </c>
      <c r="CU153" s="18" t="s">
        <v>97</v>
      </c>
      <c r="CV153" s="17"/>
      <c r="CW153" s="17"/>
      <c r="CX153" s="17"/>
      <c r="CY153" s="17"/>
      <c r="CZ153" s="17"/>
      <c r="DA153" s="17"/>
      <c r="DB153" s="17"/>
      <c r="DC153" s="17"/>
      <c r="DD153" s="17"/>
      <c r="DE153" s="17"/>
      <c r="DF153" s="17"/>
      <c r="DG153" s="17"/>
      <c r="DH153" s="17"/>
      <c r="DI153" s="17"/>
      <c r="DJ153" s="17"/>
      <c r="DK153" s="17"/>
      <c r="DL153" s="17"/>
      <c r="DM153" s="17"/>
      <c r="DN153" s="17"/>
      <c r="DO153" s="17"/>
      <c r="DP153" s="17"/>
      <c r="DQ153" s="17"/>
      <c r="DR153" s="17"/>
      <c r="DS153" s="17"/>
      <c r="DT153" s="14"/>
      <c r="DU153" s="24"/>
      <c r="DV153" s="24"/>
      <c r="DW153" s="24"/>
      <c r="DX153" s="24"/>
      <c r="DY153" s="24"/>
      <c r="DZ153" s="24"/>
      <c r="EA153" s="24"/>
      <c r="EB153" s="24"/>
    </row>
    <row r="154" spans="50:142">
      <c r="AX154" s="24"/>
      <c r="AY154" s="17" t="s">
        <v>101</v>
      </c>
      <c r="AZ154" s="18" t="s">
        <v>97</v>
      </c>
      <c r="BA154" s="29">
        <v>649176</v>
      </c>
      <c r="BB154" s="29">
        <v>418571</v>
      </c>
      <c r="BC154" s="29">
        <v>179772</v>
      </c>
      <c r="BD154" s="29">
        <v>86585</v>
      </c>
      <c r="BE154" s="29">
        <v>238799</v>
      </c>
      <c r="BF154" s="29">
        <v>238799</v>
      </c>
      <c r="BG154" s="29">
        <v>44606</v>
      </c>
      <c r="BH154" s="29">
        <v>62362</v>
      </c>
      <c r="BI154" s="29">
        <v>47756</v>
      </c>
      <c r="BJ154" s="29">
        <v>26296</v>
      </c>
      <c r="BK154" s="29">
        <v>6052</v>
      </c>
      <c r="BL154" s="29">
        <v>5870</v>
      </c>
      <c r="BM154" s="29">
        <v>131596</v>
      </c>
      <c r="BN154" s="29">
        <v>235</v>
      </c>
      <c r="BO154" s="29">
        <v>238564</v>
      </c>
      <c r="BP154" s="29">
        <v>97759</v>
      </c>
      <c r="BQ154" s="29">
        <v>12042</v>
      </c>
      <c r="BR154" s="29">
        <v>10408</v>
      </c>
      <c r="BS154" s="29">
        <v>48210</v>
      </c>
      <c r="BT154" s="29">
        <v>9180</v>
      </c>
      <c r="BU154" s="29">
        <v>9379</v>
      </c>
      <c r="BV154" s="29">
        <v>122955</v>
      </c>
      <c r="BW154" s="29">
        <v>15670</v>
      </c>
      <c r="BX154" s="29">
        <v>2180</v>
      </c>
      <c r="BY154" s="29">
        <v>238799</v>
      </c>
      <c r="BZ154" s="29">
        <v>160259</v>
      </c>
      <c r="CA154" s="29">
        <v>15729</v>
      </c>
      <c r="CB154" s="29">
        <v>20307</v>
      </c>
      <c r="CC154" s="29">
        <v>42504</v>
      </c>
      <c r="CD154" s="29">
        <v>238799</v>
      </c>
      <c r="CE154" s="29">
        <v>11096</v>
      </c>
      <c r="CF154" s="29">
        <v>135263</v>
      </c>
      <c r="CG154" s="29">
        <v>51073</v>
      </c>
      <c r="CH154" s="29">
        <v>61590</v>
      </c>
      <c r="CI154" s="29">
        <v>92440</v>
      </c>
      <c r="CJ154" s="29">
        <v>11960</v>
      </c>
      <c r="CK154" s="29">
        <v>468</v>
      </c>
      <c r="CL154" s="29">
        <v>1000</v>
      </c>
      <c r="CM154" s="29">
        <v>3066</v>
      </c>
      <c r="CN154" s="29">
        <v>7426</v>
      </c>
      <c r="CO154" s="29">
        <v>6001</v>
      </c>
      <c r="CP154" s="29">
        <v>3045</v>
      </c>
      <c r="CQ154" s="29">
        <v>2956</v>
      </c>
      <c r="CR154" s="29"/>
      <c r="CS154" s="29"/>
      <c r="CT154" s="17" t="s">
        <v>101</v>
      </c>
      <c r="CU154" s="18" t="s">
        <v>97</v>
      </c>
      <c r="CV154" s="29">
        <v>785398</v>
      </c>
      <c r="CW154" s="29">
        <v>445187</v>
      </c>
      <c r="CX154" s="29">
        <v>212603</v>
      </c>
      <c r="CY154" s="29">
        <v>87558</v>
      </c>
      <c r="CZ154" s="29">
        <v>232584</v>
      </c>
      <c r="DA154" s="29">
        <v>232584</v>
      </c>
      <c r="DB154" s="29">
        <v>42775</v>
      </c>
      <c r="DC154" s="29">
        <v>54589</v>
      </c>
      <c r="DD154" s="29">
        <v>42923</v>
      </c>
      <c r="DE154" s="29">
        <v>23239</v>
      </c>
      <c r="DF154" s="29">
        <v>5970</v>
      </c>
      <c r="DG154" s="29">
        <v>5281</v>
      </c>
      <c r="DH154" s="29">
        <v>134909</v>
      </c>
      <c r="DI154" s="29">
        <v>311</v>
      </c>
      <c r="DJ154" s="29">
        <v>232273</v>
      </c>
      <c r="DK154" s="29">
        <v>93008</v>
      </c>
      <c r="DL154" s="29">
        <v>12620</v>
      </c>
      <c r="DM154" s="29">
        <v>10957</v>
      </c>
      <c r="DN154" s="29">
        <v>39276</v>
      </c>
      <c r="DO154" s="29">
        <v>9201</v>
      </c>
      <c r="DP154" s="29">
        <v>10282</v>
      </c>
      <c r="DQ154" s="29">
        <v>121147</v>
      </c>
      <c r="DR154" s="29">
        <v>16106</v>
      </c>
      <c r="DS154" s="29">
        <v>2012</v>
      </c>
      <c r="DT154" s="29">
        <v>232584</v>
      </c>
      <c r="DU154" s="29">
        <v>157190</v>
      </c>
      <c r="DV154" s="29">
        <v>15048</v>
      </c>
      <c r="DW154" s="29">
        <v>19023</v>
      </c>
      <c r="DX154" s="29">
        <v>41323</v>
      </c>
      <c r="DY154" s="29">
        <v>232584</v>
      </c>
      <c r="DZ154" s="29">
        <v>10291</v>
      </c>
      <c r="EA154" s="17">
        <v>130883</v>
      </c>
      <c r="EB154" s="24">
        <v>47072</v>
      </c>
      <c r="EC154">
        <v>60262</v>
      </c>
      <c r="ED154">
        <v>91410</v>
      </c>
      <c r="EE154">
        <v>12701</v>
      </c>
      <c r="EF154">
        <v>430</v>
      </c>
      <c r="EG154">
        <v>1048</v>
      </c>
      <c r="EH154">
        <v>3139</v>
      </c>
      <c r="EI154">
        <v>8084</v>
      </c>
      <c r="EJ154">
        <v>6023</v>
      </c>
      <c r="EK154">
        <v>3236</v>
      </c>
      <c r="EL154">
        <v>2787</v>
      </c>
    </row>
    <row r="155" spans="50:142">
      <c r="AX155" s="24"/>
      <c r="AY155" s="17" t="s">
        <v>124</v>
      </c>
      <c r="AZ155" s="18" t="s">
        <v>97</v>
      </c>
      <c r="BA155" s="17">
        <v>15937</v>
      </c>
      <c r="BB155" s="17">
        <v>8506</v>
      </c>
      <c r="BC155" s="17">
        <v>4852</v>
      </c>
      <c r="BD155" s="17">
        <v>2366</v>
      </c>
      <c r="BE155" s="17">
        <v>3654</v>
      </c>
      <c r="BF155" s="17">
        <v>3654</v>
      </c>
      <c r="BG155" s="17">
        <v>548</v>
      </c>
      <c r="BH155" s="17">
        <v>1128</v>
      </c>
      <c r="BI155" s="17">
        <v>713</v>
      </c>
      <c r="BJ155" s="17">
        <v>402</v>
      </c>
      <c r="BK155" s="17">
        <v>124</v>
      </c>
      <c r="BL155" s="17">
        <v>72</v>
      </c>
      <c r="BM155" s="17">
        <v>1961</v>
      </c>
      <c r="BN155" s="17">
        <v>17</v>
      </c>
      <c r="BO155" s="17">
        <v>3637</v>
      </c>
      <c r="BP155" s="17">
        <v>1042</v>
      </c>
      <c r="BQ155" s="17">
        <v>173</v>
      </c>
      <c r="BR155" s="17">
        <v>159</v>
      </c>
      <c r="BS155" s="17">
        <v>321</v>
      </c>
      <c r="BT155" s="17">
        <v>93</v>
      </c>
      <c r="BU155" s="17">
        <v>39</v>
      </c>
      <c r="BV155" s="17">
        <v>2024</v>
      </c>
      <c r="BW155" s="17">
        <v>483</v>
      </c>
      <c r="BX155" s="17">
        <v>88</v>
      </c>
      <c r="BY155" s="14">
        <v>3654</v>
      </c>
      <c r="BZ155" s="24">
        <v>2572</v>
      </c>
      <c r="CA155" s="24">
        <v>330</v>
      </c>
      <c r="CB155" s="24">
        <v>318</v>
      </c>
      <c r="CC155" s="24">
        <v>434</v>
      </c>
      <c r="CD155" s="24">
        <v>3654</v>
      </c>
      <c r="CE155" s="24">
        <v>211</v>
      </c>
      <c r="CF155" s="24">
        <v>1982</v>
      </c>
      <c r="CG155" s="24">
        <v>508</v>
      </c>
      <c r="CH155">
        <v>257</v>
      </c>
      <c r="CI155">
        <v>1461</v>
      </c>
      <c r="CJ155" s="17">
        <v>57</v>
      </c>
      <c r="CK155" s="17">
        <v>7</v>
      </c>
      <c r="CL155" s="17">
        <v>8</v>
      </c>
      <c r="CM155" s="17">
        <v>11</v>
      </c>
      <c r="CN155" s="17">
        <v>31</v>
      </c>
      <c r="CO155" s="17">
        <v>32</v>
      </c>
      <c r="CP155" s="17">
        <v>5</v>
      </c>
      <c r="CQ155" s="17">
        <v>27</v>
      </c>
      <c r="CR155" s="17"/>
      <c r="CS155" s="17"/>
      <c r="CT155" s="17" t="s">
        <v>124</v>
      </c>
      <c r="CU155" s="18" t="s">
        <v>97</v>
      </c>
      <c r="CV155" s="17">
        <v>25714</v>
      </c>
      <c r="CW155" s="17">
        <v>14112</v>
      </c>
      <c r="CX155" s="17">
        <v>8421</v>
      </c>
      <c r="CY155" s="17">
        <v>5894</v>
      </c>
      <c r="CZ155" s="17">
        <v>5691</v>
      </c>
      <c r="DA155" s="17">
        <v>5691</v>
      </c>
      <c r="DB155" s="17">
        <v>1026</v>
      </c>
      <c r="DC155" s="17">
        <v>1468</v>
      </c>
      <c r="DD155" s="17">
        <v>749</v>
      </c>
      <c r="DE155" s="17">
        <v>393</v>
      </c>
      <c r="DF155" s="17">
        <v>194</v>
      </c>
      <c r="DG155" s="17">
        <v>101</v>
      </c>
      <c r="DH155" s="17">
        <v>3182</v>
      </c>
      <c r="DI155" s="17">
        <v>15</v>
      </c>
      <c r="DJ155" s="17">
        <v>5676</v>
      </c>
      <c r="DK155" s="17">
        <v>1105</v>
      </c>
      <c r="DL155" s="17">
        <v>254</v>
      </c>
      <c r="DM155" s="17">
        <v>275</v>
      </c>
      <c r="DN155" s="17">
        <v>261</v>
      </c>
      <c r="DO155" s="17">
        <v>29</v>
      </c>
      <c r="DP155" s="17">
        <v>28</v>
      </c>
      <c r="DQ155" s="17">
        <v>3884</v>
      </c>
      <c r="DR155" s="17">
        <v>638</v>
      </c>
      <c r="DS155" s="17">
        <v>49</v>
      </c>
      <c r="DT155" s="14">
        <v>5691</v>
      </c>
      <c r="DU155" s="24">
        <v>4065</v>
      </c>
      <c r="DV155" s="24">
        <v>580</v>
      </c>
      <c r="DW155" s="24">
        <v>217</v>
      </c>
      <c r="DX155" s="24">
        <v>829</v>
      </c>
      <c r="DY155" s="24">
        <v>5691</v>
      </c>
      <c r="DZ155" s="24">
        <v>189</v>
      </c>
      <c r="EA155" s="24">
        <v>3334</v>
      </c>
      <c r="EB155" s="24">
        <v>726</v>
      </c>
      <c r="EC155">
        <v>452</v>
      </c>
      <c r="ED155">
        <v>2168</v>
      </c>
      <c r="EE155">
        <v>31</v>
      </c>
      <c r="EF155">
        <v>0</v>
      </c>
      <c r="EG155">
        <v>0</v>
      </c>
      <c r="EH155">
        <v>1</v>
      </c>
      <c r="EI155">
        <v>30</v>
      </c>
      <c r="EJ155">
        <v>24</v>
      </c>
      <c r="EK155">
        <v>1</v>
      </c>
      <c r="EL155">
        <v>23</v>
      </c>
    </row>
    <row r="156" spans="50:142">
      <c r="AX156" s="24"/>
      <c r="AY156" s="17" t="s">
        <v>142</v>
      </c>
      <c r="AZ156" s="18" t="s">
        <v>97</v>
      </c>
      <c r="BA156" s="17">
        <v>45308</v>
      </c>
      <c r="BB156" s="17">
        <v>25179</v>
      </c>
      <c r="BC156" s="17">
        <v>5024</v>
      </c>
      <c r="BD156" s="17">
        <v>2777</v>
      </c>
      <c r="BE156" s="17">
        <v>20155</v>
      </c>
      <c r="BF156" s="17">
        <v>20155</v>
      </c>
      <c r="BG156" s="17">
        <v>3371</v>
      </c>
      <c r="BH156" s="17">
        <v>3709</v>
      </c>
      <c r="BI156" s="17">
        <v>3192</v>
      </c>
      <c r="BJ156" s="17">
        <v>2518</v>
      </c>
      <c r="BK156" s="17">
        <v>146</v>
      </c>
      <c r="BL156" s="17">
        <v>187</v>
      </c>
      <c r="BM156" s="17">
        <v>13064</v>
      </c>
      <c r="BN156" s="17">
        <v>11</v>
      </c>
      <c r="BO156" s="17">
        <v>20144</v>
      </c>
      <c r="BP156" s="17">
        <v>7627</v>
      </c>
      <c r="BQ156" s="17">
        <v>449</v>
      </c>
      <c r="BR156" s="17">
        <v>1480</v>
      </c>
      <c r="BS156" s="17">
        <v>4289</v>
      </c>
      <c r="BT156" s="17">
        <v>484</v>
      </c>
      <c r="BU156" s="17">
        <v>925</v>
      </c>
      <c r="BV156" s="17">
        <v>10363</v>
      </c>
      <c r="BW156" s="17">
        <v>1872</v>
      </c>
      <c r="BX156" s="17">
        <v>282</v>
      </c>
      <c r="BY156" s="17">
        <v>20155</v>
      </c>
      <c r="BZ156" s="17">
        <v>14370</v>
      </c>
      <c r="CA156" s="17">
        <v>401</v>
      </c>
      <c r="CB156" s="17">
        <v>1539</v>
      </c>
      <c r="CC156" s="17">
        <v>3845</v>
      </c>
      <c r="CD156" s="17">
        <v>20155</v>
      </c>
      <c r="CE156" s="17">
        <v>713</v>
      </c>
      <c r="CF156" s="17">
        <v>8703</v>
      </c>
      <c r="CG156" s="24">
        <v>3900</v>
      </c>
      <c r="CH156">
        <v>3480</v>
      </c>
      <c r="CI156">
        <v>10739</v>
      </c>
      <c r="CJ156" s="17">
        <v>344</v>
      </c>
      <c r="CK156" s="17">
        <v>51</v>
      </c>
      <c r="CL156" s="17">
        <v>41</v>
      </c>
      <c r="CM156" s="17">
        <v>13</v>
      </c>
      <c r="CN156" s="17">
        <v>239</v>
      </c>
      <c r="CO156" s="17">
        <v>257</v>
      </c>
      <c r="CP156" s="17">
        <v>14</v>
      </c>
      <c r="CQ156" s="17">
        <v>243</v>
      </c>
      <c r="CR156" s="17"/>
      <c r="CS156" s="17"/>
      <c r="CT156" s="17" t="s">
        <v>142</v>
      </c>
      <c r="CU156" s="18" t="s">
        <v>97</v>
      </c>
      <c r="CV156" s="17">
        <v>50995</v>
      </c>
      <c r="CW156" s="17">
        <v>31364</v>
      </c>
      <c r="CX156" s="17">
        <v>13247</v>
      </c>
      <c r="CY156" s="17">
        <v>7408</v>
      </c>
      <c r="CZ156" s="17">
        <v>18117</v>
      </c>
      <c r="DA156" s="17">
        <v>18117</v>
      </c>
      <c r="DB156" s="17">
        <v>2967</v>
      </c>
      <c r="DC156" s="17">
        <v>2746</v>
      </c>
      <c r="DD156" s="17">
        <v>2318</v>
      </c>
      <c r="DE156" s="17">
        <v>1362</v>
      </c>
      <c r="DF156" s="17">
        <v>277</v>
      </c>
      <c r="DG156" s="17">
        <v>283</v>
      </c>
      <c r="DH156" s="17">
        <v>12383</v>
      </c>
      <c r="DI156" s="17">
        <v>21</v>
      </c>
      <c r="DJ156" s="17">
        <v>18096</v>
      </c>
      <c r="DK156" s="17">
        <v>7329</v>
      </c>
      <c r="DL156" s="17">
        <v>379</v>
      </c>
      <c r="DM156" s="17">
        <v>217</v>
      </c>
      <c r="DN156" s="17">
        <v>4617</v>
      </c>
      <c r="DO156" s="17">
        <v>889</v>
      </c>
      <c r="DP156" s="17">
        <v>1168</v>
      </c>
      <c r="DQ156" s="17">
        <v>8635</v>
      </c>
      <c r="DR156" s="17">
        <v>2018</v>
      </c>
      <c r="DS156" s="17">
        <v>114</v>
      </c>
      <c r="DT156" s="17">
        <v>18117</v>
      </c>
      <c r="DU156" s="17">
        <v>13403</v>
      </c>
      <c r="DV156" s="17">
        <v>1701</v>
      </c>
      <c r="DW156" s="17">
        <v>201</v>
      </c>
      <c r="DX156" s="17">
        <v>2812</v>
      </c>
      <c r="DY156" s="17">
        <v>18117</v>
      </c>
      <c r="DZ156" s="17">
        <v>476</v>
      </c>
      <c r="EA156" s="17">
        <v>7399</v>
      </c>
      <c r="EB156" s="24">
        <v>2971</v>
      </c>
      <c r="EC156">
        <v>4428</v>
      </c>
      <c r="ED156">
        <v>10242</v>
      </c>
      <c r="EE156">
        <v>295</v>
      </c>
      <c r="EF156">
        <v>0</v>
      </c>
      <c r="EG156">
        <v>0</v>
      </c>
      <c r="EH156">
        <v>0</v>
      </c>
      <c r="EI156">
        <v>295</v>
      </c>
      <c r="EJ156">
        <v>295</v>
      </c>
      <c r="EK156">
        <v>6</v>
      </c>
      <c r="EL156">
        <v>289</v>
      </c>
    </row>
    <row r="157" spans="50:142">
      <c r="AX157" s="24"/>
      <c r="AY157" s="17" t="s">
        <v>174</v>
      </c>
      <c r="AZ157" s="18" t="s">
        <v>97</v>
      </c>
      <c r="BA157" s="17">
        <v>27817</v>
      </c>
      <c r="BB157" s="17">
        <v>15829</v>
      </c>
      <c r="BC157" s="17">
        <v>6145</v>
      </c>
      <c r="BD157" s="17">
        <v>3514</v>
      </c>
      <c r="BE157" s="17">
        <v>9684</v>
      </c>
      <c r="BF157" s="17">
        <v>9684</v>
      </c>
      <c r="BG157" s="17">
        <v>3017</v>
      </c>
      <c r="BH157" s="17">
        <v>2819</v>
      </c>
      <c r="BI157" s="17">
        <v>2264</v>
      </c>
      <c r="BJ157" s="17">
        <v>1742</v>
      </c>
      <c r="BK157" s="17">
        <v>282</v>
      </c>
      <c r="BL157" s="17">
        <v>210</v>
      </c>
      <c r="BM157" s="17">
        <v>3844</v>
      </c>
      <c r="BN157" s="17">
        <v>4</v>
      </c>
      <c r="BO157" s="17">
        <v>9680</v>
      </c>
      <c r="BP157" s="17">
        <v>3007</v>
      </c>
      <c r="BQ157" s="17">
        <v>541</v>
      </c>
      <c r="BR157" s="17">
        <v>362</v>
      </c>
      <c r="BS157" s="17">
        <v>1313</v>
      </c>
      <c r="BT157" s="17">
        <v>280</v>
      </c>
      <c r="BU157" s="17">
        <v>487</v>
      </c>
      <c r="BV157" s="17">
        <v>5841</v>
      </c>
      <c r="BW157" s="17">
        <v>827</v>
      </c>
      <c r="BX157" s="17">
        <v>5</v>
      </c>
      <c r="BY157" s="14">
        <v>9684</v>
      </c>
      <c r="BZ157" s="24">
        <v>6783</v>
      </c>
      <c r="CA157" s="24">
        <v>43</v>
      </c>
      <c r="CB157" s="24">
        <v>957</v>
      </c>
      <c r="CC157" s="24">
        <v>1901</v>
      </c>
      <c r="CD157" s="24">
        <v>9684</v>
      </c>
      <c r="CE157" s="24">
        <v>0</v>
      </c>
      <c r="CF157" s="24">
        <v>6394</v>
      </c>
      <c r="CG157" s="24">
        <v>2710</v>
      </c>
      <c r="CH157">
        <v>3413</v>
      </c>
      <c r="CI157">
        <v>3290</v>
      </c>
      <c r="CJ157" s="17">
        <v>769</v>
      </c>
      <c r="CK157" s="17">
        <v>51</v>
      </c>
      <c r="CL157" s="17">
        <v>59</v>
      </c>
      <c r="CM157" s="17">
        <v>313</v>
      </c>
      <c r="CN157" s="17">
        <v>346</v>
      </c>
      <c r="CO157" s="17">
        <v>656</v>
      </c>
      <c r="CP157" s="17">
        <v>636</v>
      </c>
      <c r="CQ157" s="17">
        <v>20</v>
      </c>
      <c r="CR157" s="17"/>
      <c r="CS157" s="17"/>
      <c r="CT157" s="17" t="s">
        <v>174</v>
      </c>
      <c r="CU157" s="18" t="s">
        <v>97</v>
      </c>
      <c r="CV157" s="17">
        <v>28247</v>
      </c>
      <c r="CW157" s="17">
        <v>15876</v>
      </c>
      <c r="CX157" s="17">
        <v>6364</v>
      </c>
      <c r="CY157" s="17">
        <v>3582</v>
      </c>
      <c r="CZ157" s="17">
        <v>9512</v>
      </c>
      <c r="DA157" s="17">
        <v>9512</v>
      </c>
      <c r="DB157" s="17">
        <v>3050</v>
      </c>
      <c r="DC157" s="17">
        <v>2614</v>
      </c>
      <c r="DD157" s="17">
        <v>2226</v>
      </c>
      <c r="DE157" s="17">
        <v>1725</v>
      </c>
      <c r="DF157" s="17">
        <v>267</v>
      </c>
      <c r="DG157" s="17">
        <v>212</v>
      </c>
      <c r="DH157" s="17">
        <v>3844</v>
      </c>
      <c r="DI157" s="17">
        <v>4</v>
      </c>
      <c r="DJ157" s="17">
        <v>9508</v>
      </c>
      <c r="DK157" s="17">
        <v>3009</v>
      </c>
      <c r="DL157" s="17">
        <v>559</v>
      </c>
      <c r="DM157" s="17">
        <v>368</v>
      </c>
      <c r="DN157" s="17">
        <v>1423</v>
      </c>
      <c r="DO157" s="17">
        <v>277</v>
      </c>
      <c r="DP157" s="17">
        <v>382</v>
      </c>
      <c r="DQ157" s="17">
        <v>5664</v>
      </c>
      <c r="DR157" s="17">
        <v>835</v>
      </c>
      <c r="DS157" s="17">
        <v>0</v>
      </c>
      <c r="DT157" s="14">
        <v>9512</v>
      </c>
      <c r="DU157" s="24">
        <v>6736</v>
      </c>
      <c r="DV157" s="24">
        <v>27</v>
      </c>
      <c r="DW157" s="24">
        <v>915</v>
      </c>
      <c r="DX157" s="24">
        <v>1834</v>
      </c>
      <c r="DY157" s="24">
        <v>9512</v>
      </c>
      <c r="DZ157" s="24">
        <v>0</v>
      </c>
      <c r="EA157" s="24">
        <v>6259</v>
      </c>
      <c r="EB157" s="24">
        <v>2530</v>
      </c>
      <c r="EC157">
        <v>3329</v>
      </c>
      <c r="ED157">
        <v>3253</v>
      </c>
      <c r="EE157">
        <v>694</v>
      </c>
      <c r="EF157">
        <v>2</v>
      </c>
      <c r="EG157">
        <v>54</v>
      </c>
      <c r="EH157">
        <v>307</v>
      </c>
      <c r="EI157">
        <v>331</v>
      </c>
      <c r="EJ157">
        <v>669</v>
      </c>
      <c r="EK157">
        <v>666</v>
      </c>
      <c r="EL157">
        <v>3</v>
      </c>
    </row>
    <row r="158" spans="50:142">
      <c r="AX158" s="24"/>
      <c r="AY158" s="14" t="s">
        <v>197</v>
      </c>
      <c r="AZ158" s="18" t="s">
        <v>97</v>
      </c>
      <c r="BA158" s="17">
        <v>56196</v>
      </c>
      <c r="BB158" s="17">
        <v>24061</v>
      </c>
      <c r="BC158" s="17">
        <v>15098</v>
      </c>
      <c r="BD158" s="17">
        <v>10330</v>
      </c>
      <c r="BE158" s="17">
        <v>8963</v>
      </c>
      <c r="BF158" s="17">
        <v>8963</v>
      </c>
      <c r="BG158" s="17">
        <v>2073</v>
      </c>
      <c r="BH158" s="17">
        <v>2794</v>
      </c>
      <c r="BI158" s="17">
        <v>2657</v>
      </c>
      <c r="BJ158" s="17">
        <v>618</v>
      </c>
      <c r="BK158" s="17">
        <v>208</v>
      </c>
      <c r="BL158" s="17">
        <v>180</v>
      </c>
      <c r="BM158" s="17">
        <v>4066</v>
      </c>
      <c r="BN158" s="17">
        <v>30</v>
      </c>
      <c r="BO158" s="17">
        <v>8933</v>
      </c>
      <c r="BP158" s="17">
        <v>2949</v>
      </c>
      <c r="BQ158" s="17">
        <v>513</v>
      </c>
      <c r="BR158" s="17">
        <v>484</v>
      </c>
      <c r="BS158" s="17">
        <v>633</v>
      </c>
      <c r="BT158" s="17">
        <v>453</v>
      </c>
      <c r="BU158" s="17">
        <v>497</v>
      </c>
      <c r="BV158" s="17">
        <v>5278</v>
      </c>
      <c r="BW158" s="17">
        <v>618</v>
      </c>
      <c r="BX158" s="17">
        <v>88</v>
      </c>
      <c r="BY158" s="17">
        <v>8963</v>
      </c>
      <c r="BZ158" s="17">
        <v>5835</v>
      </c>
      <c r="CA158" s="17">
        <v>352</v>
      </c>
      <c r="CB158" s="17">
        <v>238</v>
      </c>
      <c r="CC158" s="17">
        <v>2538</v>
      </c>
      <c r="CD158" s="24">
        <v>8963</v>
      </c>
      <c r="CE158" s="24">
        <v>0</v>
      </c>
      <c r="CF158" s="24">
        <v>4969</v>
      </c>
      <c r="CG158" s="24">
        <v>2213</v>
      </c>
      <c r="CH158">
        <v>2650</v>
      </c>
      <c r="CI158">
        <v>3994</v>
      </c>
      <c r="CJ158" s="17">
        <v>159</v>
      </c>
      <c r="CK158" s="17">
        <v>5</v>
      </c>
      <c r="CL158" s="17">
        <v>28</v>
      </c>
      <c r="CM158" s="17">
        <v>47</v>
      </c>
      <c r="CN158" s="17">
        <v>79</v>
      </c>
      <c r="CO158" s="17">
        <v>43</v>
      </c>
      <c r="CP158" s="17">
        <v>0</v>
      </c>
      <c r="CQ158" s="17">
        <v>43</v>
      </c>
      <c r="CR158" s="17"/>
      <c r="CS158" s="17"/>
      <c r="CT158" s="14" t="s">
        <v>197</v>
      </c>
      <c r="CU158" s="18" t="s">
        <v>97</v>
      </c>
      <c r="CV158" s="17">
        <v>46380</v>
      </c>
      <c r="CW158" s="17">
        <v>22720</v>
      </c>
      <c r="CX158" s="17">
        <v>13931</v>
      </c>
      <c r="CY158" s="17">
        <v>5521</v>
      </c>
      <c r="CZ158" s="17">
        <v>8789</v>
      </c>
      <c r="DA158" s="17">
        <v>8789</v>
      </c>
      <c r="DB158" s="17">
        <v>2274</v>
      </c>
      <c r="DC158" s="17">
        <v>2695</v>
      </c>
      <c r="DD158" s="17">
        <v>2610</v>
      </c>
      <c r="DE158" s="17">
        <v>633</v>
      </c>
      <c r="DF158" s="17">
        <v>193</v>
      </c>
      <c r="DG158" s="17">
        <v>170</v>
      </c>
      <c r="DH158" s="17">
        <v>3760</v>
      </c>
      <c r="DI158" s="17">
        <v>60</v>
      </c>
      <c r="DJ158" s="17">
        <v>8729</v>
      </c>
      <c r="DK158" s="17">
        <v>2564</v>
      </c>
      <c r="DL158" s="17">
        <v>498</v>
      </c>
      <c r="DM158" s="17">
        <v>442</v>
      </c>
      <c r="DN158" s="17">
        <v>587</v>
      </c>
      <c r="DO158" s="17">
        <v>417</v>
      </c>
      <c r="DP158" s="17">
        <v>450</v>
      </c>
      <c r="DQ158" s="17">
        <v>5029</v>
      </c>
      <c r="DR158" s="17">
        <v>1127</v>
      </c>
      <c r="DS158" s="17">
        <v>9</v>
      </c>
      <c r="DT158" s="17">
        <v>8789</v>
      </c>
      <c r="DU158" s="17">
        <v>8516</v>
      </c>
      <c r="DV158" s="17">
        <v>81</v>
      </c>
      <c r="DW158" s="17">
        <v>114</v>
      </c>
      <c r="DX158" s="17">
        <v>78</v>
      </c>
      <c r="DY158" s="24">
        <v>8789</v>
      </c>
      <c r="DZ158" s="24">
        <v>0</v>
      </c>
      <c r="EA158" s="24">
        <v>4851</v>
      </c>
      <c r="EB158" s="24">
        <v>2164</v>
      </c>
      <c r="EC158">
        <v>2586</v>
      </c>
      <c r="ED158">
        <v>3938</v>
      </c>
      <c r="EE158">
        <v>597</v>
      </c>
      <c r="EF158">
        <v>4</v>
      </c>
      <c r="EG158">
        <v>86</v>
      </c>
      <c r="EH158">
        <v>186</v>
      </c>
      <c r="EI158">
        <v>321</v>
      </c>
      <c r="EJ158">
        <v>110</v>
      </c>
      <c r="EK158">
        <v>92</v>
      </c>
      <c r="EL158">
        <v>18</v>
      </c>
    </row>
    <row r="159" spans="50:142">
      <c r="AX159" s="24"/>
      <c r="AY159" s="17" t="s">
        <v>217</v>
      </c>
      <c r="AZ159" s="18" t="s">
        <v>97</v>
      </c>
      <c r="BA159" s="17">
        <v>44520</v>
      </c>
      <c r="BB159" s="17">
        <v>22900</v>
      </c>
      <c r="BC159" s="17">
        <v>9484</v>
      </c>
      <c r="BD159" s="17">
        <v>5707</v>
      </c>
      <c r="BE159" s="17">
        <v>13416</v>
      </c>
      <c r="BF159" s="17">
        <v>13416</v>
      </c>
      <c r="BG159" s="17">
        <v>1552</v>
      </c>
      <c r="BH159" s="17">
        <v>3471</v>
      </c>
      <c r="BI159" s="17">
        <v>3324</v>
      </c>
      <c r="BJ159" s="17">
        <v>1009</v>
      </c>
      <c r="BK159" s="17">
        <v>824</v>
      </c>
      <c r="BL159" s="17">
        <v>985</v>
      </c>
      <c r="BM159" s="17">
        <v>8393</v>
      </c>
      <c r="BN159" s="17">
        <v>0</v>
      </c>
      <c r="BO159" s="17">
        <v>13416</v>
      </c>
      <c r="BP159" s="17">
        <v>5317</v>
      </c>
      <c r="BQ159" s="17">
        <v>684</v>
      </c>
      <c r="BR159" s="17">
        <v>542</v>
      </c>
      <c r="BS159" s="17">
        <v>2895</v>
      </c>
      <c r="BT159" s="17">
        <v>589</v>
      </c>
      <c r="BU159" s="17">
        <v>606</v>
      </c>
      <c r="BV159" s="17">
        <v>7608</v>
      </c>
      <c r="BW159" s="17">
        <v>491</v>
      </c>
      <c r="BX159" s="17">
        <v>0</v>
      </c>
      <c r="BY159" s="14">
        <v>13416</v>
      </c>
      <c r="BZ159" s="24">
        <v>8783</v>
      </c>
      <c r="CA159" s="24">
        <v>916</v>
      </c>
      <c r="CB159" s="24">
        <v>850</v>
      </c>
      <c r="CC159" s="24">
        <v>2867</v>
      </c>
      <c r="CD159" s="24">
        <v>13416</v>
      </c>
      <c r="CE159" s="24">
        <v>0</v>
      </c>
      <c r="CF159" s="24">
        <v>7524</v>
      </c>
      <c r="CG159" s="24">
        <v>3136</v>
      </c>
      <c r="CH159">
        <v>4097</v>
      </c>
      <c r="CI159">
        <v>5892</v>
      </c>
      <c r="CJ159" s="17">
        <v>1360</v>
      </c>
      <c r="CK159" s="17">
        <v>20</v>
      </c>
      <c r="CL159" s="17">
        <v>123</v>
      </c>
      <c r="CM159" s="17">
        <v>586</v>
      </c>
      <c r="CN159" s="17">
        <v>631</v>
      </c>
      <c r="CO159" s="17">
        <v>117</v>
      </c>
      <c r="CP159" s="17">
        <v>117</v>
      </c>
      <c r="CQ159" s="17">
        <v>0</v>
      </c>
      <c r="CR159" s="17"/>
      <c r="CS159" s="17"/>
      <c r="CT159" s="17" t="s">
        <v>217</v>
      </c>
      <c r="CU159" s="18" t="s">
        <v>97</v>
      </c>
      <c r="CV159" s="17">
        <v>44560</v>
      </c>
      <c r="CW159" s="17">
        <v>22898</v>
      </c>
      <c r="CX159" s="17">
        <v>9492</v>
      </c>
      <c r="CY159" s="17">
        <v>5698</v>
      </c>
      <c r="CZ159" s="17">
        <v>13406</v>
      </c>
      <c r="DA159" s="17">
        <v>13406</v>
      </c>
      <c r="DB159" s="17">
        <v>2404</v>
      </c>
      <c r="DC159" s="17">
        <v>5319</v>
      </c>
      <c r="DD159" s="17">
        <v>4274</v>
      </c>
      <c r="DE159" s="17">
        <v>2116</v>
      </c>
      <c r="DF159" s="17">
        <v>1186</v>
      </c>
      <c r="DG159" s="17">
        <v>972</v>
      </c>
      <c r="DH159" s="17">
        <v>5683</v>
      </c>
      <c r="DI159" s="17">
        <v>0</v>
      </c>
      <c r="DJ159" s="17">
        <v>13406</v>
      </c>
      <c r="DK159" s="17">
        <v>5231</v>
      </c>
      <c r="DL159" s="17">
        <v>622</v>
      </c>
      <c r="DM159" s="17">
        <v>594</v>
      </c>
      <c r="DN159" s="17">
        <v>3097</v>
      </c>
      <c r="DO159" s="17">
        <v>535</v>
      </c>
      <c r="DP159" s="17">
        <v>363</v>
      </c>
      <c r="DQ159" s="17">
        <v>7723</v>
      </c>
      <c r="DR159" s="17">
        <v>452</v>
      </c>
      <c r="DS159" s="17">
        <v>0</v>
      </c>
      <c r="DT159" s="14">
        <v>13406</v>
      </c>
      <c r="DU159" s="24">
        <v>6755</v>
      </c>
      <c r="DV159" s="24">
        <v>963</v>
      </c>
      <c r="DW159" s="24">
        <v>899</v>
      </c>
      <c r="DX159" s="24">
        <v>4789</v>
      </c>
      <c r="DY159" s="24">
        <v>13406</v>
      </c>
      <c r="DZ159" s="24">
        <v>0</v>
      </c>
      <c r="EA159" s="24">
        <v>7477</v>
      </c>
      <c r="EB159" s="24">
        <v>3039</v>
      </c>
      <c r="EC159">
        <v>4415</v>
      </c>
      <c r="ED159">
        <v>5929</v>
      </c>
      <c r="EE159">
        <v>2284</v>
      </c>
      <c r="EF159">
        <v>119</v>
      </c>
      <c r="EG159">
        <v>126</v>
      </c>
      <c r="EH159">
        <v>600</v>
      </c>
      <c r="EI159">
        <v>1439</v>
      </c>
      <c r="EJ159">
        <v>121</v>
      </c>
      <c r="EK159">
        <v>121</v>
      </c>
      <c r="EL159">
        <v>0</v>
      </c>
    </row>
    <row r="160" spans="50:142">
      <c r="AX160" s="24"/>
      <c r="AY160" s="17" t="s">
        <v>246</v>
      </c>
      <c r="AZ160" s="18" t="s">
        <v>97</v>
      </c>
      <c r="BA160" s="17">
        <v>34044</v>
      </c>
      <c r="BB160" s="17">
        <v>26479</v>
      </c>
      <c r="BC160" s="17">
        <v>11149</v>
      </c>
      <c r="BD160" s="17">
        <v>6693</v>
      </c>
      <c r="BE160" s="17">
        <v>15330</v>
      </c>
      <c r="BF160" s="17">
        <v>15330</v>
      </c>
      <c r="BG160" s="17">
        <v>2176</v>
      </c>
      <c r="BH160" s="17">
        <v>5990</v>
      </c>
      <c r="BI160" s="17">
        <v>5121</v>
      </c>
      <c r="BJ160" s="17">
        <v>2175</v>
      </c>
      <c r="BK160" s="17">
        <v>922</v>
      </c>
      <c r="BL160" s="17">
        <v>864</v>
      </c>
      <c r="BM160" s="17">
        <v>7164</v>
      </c>
      <c r="BN160" s="17">
        <v>0</v>
      </c>
      <c r="BO160" s="17">
        <v>15330</v>
      </c>
      <c r="BP160" s="17">
        <v>4340</v>
      </c>
      <c r="BQ160" s="17">
        <v>1168</v>
      </c>
      <c r="BR160" s="17">
        <v>290</v>
      </c>
      <c r="BS160" s="17">
        <v>1112</v>
      </c>
      <c r="BT160" s="17">
        <v>355</v>
      </c>
      <c r="BU160" s="17">
        <v>427</v>
      </c>
      <c r="BV160" s="17">
        <v>9147</v>
      </c>
      <c r="BW160" s="17">
        <v>1547</v>
      </c>
      <c r="BX160" s="17">
        <v>296</v>
      </c>
      <c r="BY160" s="14">
        <v>15330</v>
      </c>
      <c r="BZ160" s="24">
        <v>9303</v>
      </c>
      <c r="CA160" s="24">
        <v>1352</v>
      </c>
      <c r="CB160" s="24">
        <v>1957</v>
      </c>
      <c r="CC160" s="24">
        <v>2718</v>
      </c>
      <c r="CD160" s="24">
        <v>15330</v>
      </c>
      <c r="CE160" s="24">
        <v>1833</v>
      </c>
      <c r="CF160" s="24">
        <v>6698</v>
      </c>
      <c r="CG160" s="24">
        <v>2494</v>
      </c>
      <c r="CH160">
        <v>2344</v>
      </c>
      <c r="CI160">
        <v>6799</v>
      </c>
      <c r="CJ160" s="17">
        <v>22</v>
      </c>
      <c r="CK160" s="17">
        <v>0</v>
      </c>
      <c r="CL160" s="17">
        <v>2</v>
      </c>
      <c r="CM160" s="17">
        <v>20</v>
      </c>
      <c r="CN160" s="17">
        <v>0</v>
      </c>
      <c r="CO160" s="17">
        <v>9</v>
      </c>
      <c r="CP160" s="17">
        <v>3</v>
      </c>
      <c r="CQ160" s="17">
        <v>6</v>
      </c>
      <c r="CR160" s="17"/>
      <c r="CS160" s="17"/>
      <c r="CT160" s="17" t="s">
        <v>246</v>
      </c>
      <c r="CU160" s="18" t="s">
        <v>97</v>
      </c>
      <c r="CV160" s="17">
        <v>53181</v>
      </c>
      <c r="CW160" s="17">
        <v>33178</v>
      </c>
      <c r="CX160" s="17">
        <v>21160</v>
      </c>
      <c r="CY160" s="17">
        <v>4630</v>
      </c>
      <c r="CZ160" s="17">
        <v>12018</v>
      </c>
      <c r="DA160" s="17">
        <v>12018</v>
      </c>
      <c r="DB160" s="17">
        <v>2131</v>
      </c>
      <c r="DC160" s="17">
        <v>876</v>
      </c>
      <c r="DD160" s="17">
        <v>696</v>
      </c>
      <c r="DE160" s="17">
        <v>652</v>
      </c>
      <c r="DF160" s="17">
        <v>12</v>
      </c>
      <c r="DG160" s="17">
        <v>14</v>
      </c>
      <c r="DH160" s="17">
        <v>8995</v>
      </c>
      <c r="DI160" s="17">
        <v>16</v>
      </c>
      <c r="DJ160" s="17">
        <v>12002</v>
      </c>
      <c r="DK160" s="17">
        <v>6933</v>
      </c>
      <c r="DL160" s="17">
        <v>1788</v>
      </c>
      <c r="DM160" s="17">
        <v>1334</v>
      </c>
      <c r="DN160" s="17">
        <v>2707</v>
      </c>
      <c r="DO160" s="17">
        <v>417</v>
      </c>
      <c r="DP160" s="17">
        <v>1987</v>
      </c>
      <c r="DQ160" s="17">
        <v>4356</v>
      </c>
      <c r="DR160" s="17">
        <v>655</v>
      </c>
      <c r="DS160" s="17">
        <v>58</v>
      </c>
      <c r="DT160" s="14">
        <v>12018</v>
      </c>
      <c r="DU160" s="24">
        <v>6401</v>
      </c>
      <c r="DV160" s="24">
        <v>1017</v>
      </c>
      <c r="DW160" s="24">
        <v>1277</v>
      </c>
      <c r="DX160" s="24">
        <v>3323</v>
      </c>
      <c r="DY160" s="24">
        <v>12018</v>
      </c>
      <c r="DZ160" s="24">
        <v>925</v>
      </c>
      <c r="EA160" s="24">
        <v>5858</v>
      </c>
      <c r="EB160" s="24">
        <v>2651</v>
      </c>
      <c r="EC160">
        <v>2828</v>
      </c>
      <c r="ED160">
        <v>5235</v>
      </c>
      <c r="EE160">
        <v>11</v>
      </c>
      <c r="EF160">
        <v>0</v>
      </c>
      <c r="EG160">
        <v>5</v>
      </c>
      <c r="EH160">
        <v>1</v>
      </c>
      <c r="EI160">
        <v>5</v>
      </c>
      <c r="EJ160">
        <v>9</v>
      </c>
      <c r="EK160">
        <v>0</v>
      </c>
      <c r="EL160">
        <v>9</v>
      </c>
    </row>
    <row r="161" spans="50:142">
      <c r="AX161" s="24"/>
      <c r="AY161" s="17" t="s">
        <v>272</v>
      </c>
      <c r="AZ161" s="18" t="s">
        <v>97</v>
      </c>
      <c r="BA161" s="17">
        <v>50024</v>
      </c>
      <c r="BB161" s="17">
        <v>32063</v>
      </c>
      <c r="BC161" s="17">
        <v>14723</v>
      </c>
      <c r="BD161" s="17">
        <v>5505</v>
      </c>
      <c r="BE161" s="17">
        <v>17340</v>
      </c>
      <c r="BF161" s="17">
        <v>17340</v>
      </c>
      <c r="BG161" s="17">
        <v>1111</v>
      </c>
      <c r="BH161" s="17">
        <v>2327</v>
      </c>
      <c r="BI161" s="17">
        <v>1896</v>
      </c>
      <c r="BJ161" s="17">
        <v>1781</v>
      </c>
      <c r="BK161" s="17">
        <v>30</v>
      </c>
      <c r="BL161" s="17">
        <v>20</v>
      </c>
      <c r="BM161" s="17">
        <v>13884</v>
      </c>
      <c r="BN161" s="17">
        <v>18</v>
      </c>
      <c r="BO161" s="17">
        <v>17322</v>
      </c>
      <c r="BP161" s="17">
        <v>13195</v>
      </c>
      <c r="BQ161" s="17">
        <v>412</v>
      </c>
      <c r="BR161" s="17">
        <v>110</v>
      </c>
      <c r="BS161" s="17">
        <v>11895</v>
      </c>
      <c r="BT161" s="17">
        <v>100</v>
      </c>
      <c r="BU161" s="17">
        <v>58</v>
      </c>
      <c r="BV161" s="17">
        <v>4092</v>
      </c>
      <c r="BW161" s="17">
        <v>22</v>
      </c>
      <c r="BX161" s="17">
        <v>13</v>
      </c>
      <c r="BY161" s="14">
        <v>17340</v>
      </c>
      <c r="BZ161" s="24">
        <v>17340</v>
      </c>
      <c r="CA161" s="24">
        <v>0</v>
      </c>
      <c r="CB161" s="24">
        <v>0</v>
      </c>
      <c r="CC161" s="24">
        <v>0</v>
      </c>
      <c r="CD161" s="24">
        <v>17340</v>
      </c>
      <c r="CE161" s="24">
        <v>0</v>
      </c>
      <c r="CF161" s="24">
        <v>10935</v>
      </c>
      <c r="CG161" s="24">
        <v>4093</v>
      </c>
      <c r="CH161">
        <v>6202</v>
      </c>
      <c r="CI161">
        <v>6405</v>
      </c>
      <c r="CJ161" s="17">
        <v>432</v>
      </c>
      <c r="CK161" s="17">
        <v>7</v>
      </c>
      <c r="CL161" s="17">
        <v>65</v>
      </c>
      <c r="CM161" s="17">
        <v>129</v>
      </c>
      <c r="CN161" s="17">
        <v>231</v>
      </c>
      <c r="CO161" s="17">
        <v>43</v>
      </c>
      <c r="CP161" s="17">
        <v>6</v>
      </c>
      <c r="CQ161" s="17">
        <v>37</v>
      </c>
      <c r="CR161" s="17"/>
      <c r="CS161" s="17"/>
      <c r="CT161" s="17" t="s">
        <v>272</v>
      </c>
      <c r="CU161" s="18" t="s">
        <v>97</v>
      </c>
      <c r="CV161" s="17">
        <v>50645</v>
      </c>
      <c r="CW161" s="17">
        <v>32331</v>
      </c>
      <c r="CX161" s="17">
        <v>15504</v>
      </c>
      <c r="CY161" s="17">
        <v>4097</v>
      </c>
      <c r="CZ161" s="17">
        <v>16827</v>
      </c>
      <c r="DA161" s="17">
        <v>16827</v>
      </c>
      <c r="DB161" s="17">
        <v>944</v>
      </c>
      <c r="DC161" s="17">
        <v>2093</v>
      </c>
      <c r="DD161" s="17">
        <v>1810</v>
      </c>
      <c r="DE161" s="17">
        <v>1735</v>
      </c>
      <c r="DF161" s="17">
        <v>29</v>
      </c>
      <c r="DG161" s="17">
        <v>18</v>
      </c>
      <c r="DH161" s="17">
        <v>13772</v>
      </c>
      <c r="DI161" s="17">
        <v>18</v>
      </c>
      <c r="DJ161" s="17">
        <v>16809</v>
      </c>
      <c r="DK161" s="17">
        <v>1219</v>
      </c>
      <c r="DL161" s="17">
        <v>172</v>
      </c>
      <c r="DM161" s="17">
        <v>27</v>
      </c>
      <c r="DN161" s="17">
        <v>984</v>
      </c>
      <c r="DO161" s="17">
        <v>0</v>
      </c>
      <c r="DP161" s="17">
        <v>36</v>
      </c>
      <c r="DQ161" s="17">
        <v>15496</v>
      </c>
      <c r="DR161" s="17">
        <v>94</v>
      </c>
      <c r="DS161" s="17">
        <v>0</v>
      </c>
      <c r="DT161" s="14">
        <v>16827</v>
      </c>
      <c r="DU161" s="24">
        <v>16827</v>
      </c>
      <c r="DV161" s="24">
        <v>0</v>
      </c>
      <c r="DW161" s="24">
        <v>0</v>
      </c>
      <c r="DX161" s="24">
        <v>0</v>
      </c>
      <c r="DY161" s="24">
        <v>16827</v>
      </c>
      <c r="DZ161" s="24">
        <v>0</v>
      </c>
      <c r="EA161" s="24">
        <v>11287</v>
      </c>
      <c r="EB161" s="24">
        <v>2834</v>
      </c>
      <c r="EC161">
        <v>7940</v>
      </c>
      <c r="ED161">
        <v>5540</v>
      </c>
      <c r="EE161">
        <v>59</v>
      </c>
      <c r="EF161">
        <v>7</v>
      </c>
      <c r="EG161">
        <v>32</v>
      </c>
      <c r="EH161">
        <v>12</v>
      </c>
      <c r="EI161">
        <v>8</v>
      </c>
      <c r="EJ161">
        <v>27</v>
      </c>
      <c r="EK161">
        <v>4</v>
      </c>
      <c r="EL161">
        <v>23</v>
      </c>
    </row>
    <row r="162" spans="50:142">
      <c r="AX162" s="24"/>
      <c r="AY162" s="17" t="s">
        <v>297</v>
      </c>
      <c r="AZ162" s="18" t="s">
        <v>97</v>
      </c>
      <c r="BA162" s="17">
        <v>56456</v>
      </c>
      <c r="BB162" s="17">
        <v>32271</v>
      </c>
      <c r="BC162" s="17">
        <v>13806</v>
      </c>
      <c r="BD162" s="17">
        <v>7210</v>
      </c>
      <c r="BE162" s="17">
        <v>18465</v>
      </c>
      <c r="BF162" s="17">
        <v>18465</v>
      </c>
      <c r="BG162" s="17">
        <v>1259</v>
      </c>
      <c r="BH162" s="17">
        <v>8300</v>
      </c>
      <c r="BI162" s="17">
        <v>7462</v>
      </c>
      <c r="BJ162" s="17">
        <v>3836</v>
      </c>
      <c r="BK162" s="17">
        <v>762</v>
      </c>
      <c r="BL162" s="17">
        <v>857</v>
      </c>
      <c r="BM162" s="17">
        <v>8870</v>
      </c>
      <c r="BN162" s="17">
        <v>36</v>
      </c>
      <c r="BO162" s="17">
        <v>18429</v>
      </c>
      <c r="BP162" s="17">
        <v>7131</v>
      </c>
      <c r="BQ162" s="17">
        <v>87</v>
      </c>
      <c r="BR162" s="17">
        <v>342</v>
      </c>
      <c r="BS162" s="17">
        <v>3149</v>
      </c>
      <c r="BT162" s="17">
        <v>1950</v>
      </c>
      <c r="BU162" s="17">
        <v>1206</v>
      </c>
      <c r="BV162" s="17">
        <v>10430</v>
      </c>
      <c r="BW162" s="17">
        <v>670</v>
      </c>
      <c r="BX162" s="17">
        <v>198</v>
      </c>
      <c r="BY162" s="14">
        <v>18465</v>
      </c>
      <c r="BZ162" s="24">
        <v>11465</v>
      </c>
      <c r="CA162" s="24">
        <v>831</v>
      </c>
      <c r="CB162" s="24">
        <v>1862</v>
      </c>
      <c r="CC162" s="24">
        <v>4307</v>
      </c>
      <c r="CD162" s="24">
        <v>18465</v>
      </c>
      <c r="CE162" s="24">
        <v>192</v>
      </c>
      <c r="CF162" s="24">
        <v>10128</v>
      </c>
      <c r="CG162" s="24">
        <v>4273</v>
      </c>
      <c r="CH162">
        <v>5649</v>
      </c>
      <c r="CI162">
        <v>8145</v>
      </c>
      <c r="CJ162" s="17">
        <v>37</v>
      </c>
      <c r="CK162" s="17">
        <v>0</v>
      </c>
      <c r="CL162" s="17">
        <v>2</v>
      </c>
      <c r="CM162" s="17">
        <v>9</v>
      </c>
      <c r="CN162" s="17">
        <v>26</v>
      </c>
      <c r="CO162" s="17">
        <v>37</v>
      </c>
      <c r="CP162" s="17">
        <v>11</v>
      </c>
      <c r="CQ162" s="17">
        <v>26</v>
      </c>
      <c r="CR162" s="17"/>
      <c r="CS162" s="17"/>
      <c r="CT162" s="17" t="s">
        <v>297</v>
      </c>
      <c r="CU162" s="18" t="s">
        <v>97</v>
      </c>
      <c r="CV162" s="17">
        <v>79821</v>
      </c>
      <c r="CW162" s="17">
        <v>31875</v>
      </c>
      <c r="CX162" s="17">
        <v>18068</v>
      </c>
      <c r="CY162" s="17">
        <v>6621</v>
      </c>
      <c r="CZ162" s="17">
        <v>13807</v>
      </c>
      <c r="DA162" s="17">
        <v>13807</v>
      </c>
      <c r="DB162" s="17">
        <v>652</v>
      </c>
      <c r="DC162" s="17">
        <v>5028</v>
      </c>
      <c r="DD162" s="17">
        <v>4890</v>
      </c>
      <c r="DE162" s="17">
        <v>2745</v>
      </c>
      <c r="DF162" s="17">
        <v>1043</v>
      </c>
      <c r="DG162" s="17">
        <v>919</v>
      </c>
      <c r="DH162" s="17">
        <v>8086</v>
      </c>
      <c r="DI162" s="17">
        <v>41</v>
      </c>
      <c r="DJ162" s="17">
        <v>13766</v>
      </c>
      <c r="DK162" s="17">
        <v>6412</v>
      </c>
      <c r="DL162" s="17">
        <v>293</v>
      </c>
      <c r="DM162" s="17">
        <v>517</v>
      </c>
      <c r="DN162" s="17">
        <v>2345</v>
      </c>
      <c r="DO162" s="17">
        <v>1701</v>
      </c>
      <c r="DP162" s="17">
        <v>1245</v>
      </c>
      <c r="DQ162" s="17">
        <v>6265</v>
      </c>
      <c r="DR162" s="17">
        <v>929</v>
      </c>
      <c r="DS162" s="17">
        <v>160</v>
      </c>
      <c r="DT162" s="14">
        <v>13807</v>
      </c>
      <c r="DU162" s="24">
        <v>8470</v>
      </c>
      <c r="DV162" s="24">
        <v>664</v>
      </c>
      <c r="DW162" s="24">
        <v>442</v>
      </c>
      <c r="DX162" s="24">
        <v>4231</v>
      </c>
      <c r="DY162" s="24">
        <v>13807</v>
      </c>
      <c r="DZ162" s="24">
        <v>316</v>
      </c>
      <c r="EA162" s="24">
        <v>6919</v>
      </c>
      <c r="EB162" s="24">
        <v>2546</v>
      </c>
      <c r="EC162">
        <v>3302</v>
      </c>
      <c r="ED162">
        <v>6572</v>
      </c>
      <c r="EE162">
        <v>12</v>
      </c>
      <c r="EF162">
        <v>0</v>
      </c>
      <c r="EG162">
        <v>0</v>
      </c>
      <c r="EH162">
        <v>0</v>
      </c>
      <c r="EI162">
        <v>12</v>
      </c>
      <c r="EJ162">
        <v>12</v>
      </c>
      <c r="EK162">
        <v>0</v>
      </c>
      <c r="EL162">
        <v>12</v>
      </c>
    </row>
    <row r="163" spans="50:142">
      <c r="AX163" s="24"/>
      <c r="AY163" s="17" t="s">
        <v>337</v>
      </c>
      <c r="AZ163" s="18" t="s">
        <v>97</v>
      </c>
      <c r="BA163" s="17">
        <v>28062</v>
      </c>
      <c r="BB163" s="17">
        <v>22786</v>
      </c>
      <c r="BC163" s="17">
        <v>10050</v>
      </c>
      <c r="BD163" s="17">
        <v>3643</v>
      </c>
      <c r="BE163" s="17">
        <v>12736</v>
      </c>
      <c r="BF163" s="17">
        <v>12736</v>
      </c>
      <c r="BG163" s="17">
        <v>1955</v>
      </c>
      <c r="BH163" s="17">
        <v>4480</v>
      </c>
      <c r="BI163" s="17">
        <v>2714</v>
      </c>
      <c r="BJ163" s="17">
        <v>1664</v>
      </c>
      <c r="BK163" s="17">
        <v>368</v>
      </c>
      <c r="BL163" s="17">
        <v>399</v>
      </c>
      <c r="BM163" s="17">
        <v>6299</v>
      </c>
      <c r="BN163" s="17">
        <v>2</v>
      </c>
      <c r="BO163" s="17">
        <v>12734</v>
      </c>
      <c r="BP163" s="17">
        <v>3867</v>
      </c>
      <c r="BQ163" s="17">
        <v>1052</v>
      </c>
      <c r="BR163" s="17">
        <v>435</v>
      </c>
      <c r="BS163" s="17">
        <v>747</v>
      </c>
      <c r="BT163" s="17">
        <v>526</v>
      </c>
      <c r="BU163" s="17">
        <v>774</v>
      </c>
      <c r="BV163" s="17">
        <v>8160</v>
      </c>
      <c r="BW163" s="17">
        <v>455</v>
      </c>
      <c r="BX163" s="17">
        <v>252</v>
      </c>
      <c r="BY163" s="14">
        <v>12736</v>
      </c>
      <c r="BZ163" s="24">
        <v>8794</v>
      </c>
      <c r="CA163" s="24">
        <v>1480</v>
      </c>
      <c r="CB163" s="24">
        <v>1837</v>
      </c>
      <c r="CC163" s="24">
        <v>625</v>
      </c>
      <c r="CD163" s="24">
        <v>12736</v>
      </c>
      <c r="CE163" s="24">
        <v>849</v>
      </c>
      <c r="CF163" s="24">
        <v>7525</v>
      </c>
      <c r="CG163" s="24">
        <v>2787</v>
      </c>
      <c r="CH163">
        <v>2147</v>
      </c>
      <c r="CI163">
        <v>4362</v>
      </c>
      <c r="CJ163" s="17">
        <v>845</v>
      </c>
      <c r="CK163" s="17">
        <v>49</v>
      </c>
      <c r="CL163" s="17">
        <v>43</v>
      </c>
      <c r="CM163" s="17">
        <v>0</v>
      </c>
      <c r="CN163" s="17">
        <v>753</v>
      </c>
      <c r="CO163" s="17">
        <v>668</v>
      </c>
      <c r="CP163" s="17">
        <v>351</v>
      </c>
      <c r="CQ163" s="17">
        <v>317</v>
      </c>
      <c r="CR163" s="17"/>
      <c r="CS163" s="17"/>
      <c r="CT163" s="17" t="s">
        <v>337</v>
      </c>
      <c r="CU163" s="18" t="s">
        <v>97</v>
      </c>
      <c r="CV163" s="17">
        <v>34841</v>
      </c>
      <c r="CW163" s="17">
        <v>21947</v>
      </c>
      <c r="CX163" s="17">
        <v>8592</v>
      </c>
      <c r="CY163" s="17">
        <v>2916</v>
      </c>
      <c r="CZ163" s="17">
        <v>13355</v>
      </c>
      <c r="DA163" s="17">
        <v>13355</v>
      </c>
      <c r="DB163" s="17">
        <v>1071</v>
      </c>
      <c r="DC163" s="17">
        <v>2316</v>
      </c>
      <c r="DD163" s="17">
        <v>1834</v>
      </c>
      <c r="DE163" s="17">
        <v>879</v>
      </c>
      <c r="DF163" s="17">
        <v>400</v>
      </c>
      <c r="DG163" s="17">
        <v>430</v>
      </c>
      <c r="DH163" s="17">
        <v>9968</v>
      </c>
      <c r="DI163" s="17">
        <v>0</v>
      </c>
      <c r="DJ163" s="17">
        <v>13355</v>
      </c>
      <c r="DK163" s="17">
        <v>8546</v>
      </c>
      <c r="DL163" s="17">
        <v>1250</v>
      </c>
      <c r="DM163" s="17">
        <v>1038</v>
      </c>
      <c r="DN163" s="17">
        <v>1214</v>
      </c>
      <c r="DO163" s="17">
        <v>908</v>
      </c>
      <c r="DP163" s="17">
        <v>938</v>
      </c>
      <c r="DQ163" s="17">
        <v>4202</v>
      </c>
      <c r="DR163" s="17">
        <v>311</v>
      </c>
      <c r="DS163" s="17">
        <v>296</v>
      </c>
      <c r="DT163" s="14">
        <v>13355</v>
      </c>
      <c r="DU163" s="24">
        <v>9599</v>
      </c>
      <c r="DV163" s="24">
        <v>0</v>
      </c>
      <c r="DW163" s="24">
        <v>3359</v>
      </c>
      <c r="DX163" s="24">
        <v>397</v>
      </c>
      <c r="DY163" s="24">
        <v>13355</v>
      </c>
      <c r="DZ163" s="24">
        <v>0</v>
      </c>
      <c r="EA163" s="24">
        <v>7994</v>
      </c>
      <c r="EB163" s="24">
        <v>2281</v>
      </c>
      <c r="EC163">
        <v>1990</v>
      </c>
      <c r="ED163">
        <v>5361</v>
      </c>
      <c r="EE163">
        <v>1092</v>
      </c>
      <c r="EF163">
        <v>0</v>
      </c>
      <c r="EG163">
        <v>0</v>
      </c>
      <c r="EH163">
        <v>0</v>
      </c>
      <c r="EI163">
        <v>1092</v>
      </c>
      <c r="EJ163">
        <v>278</v>
      </c>
      <c r="EK163">
        <v>0</v>
      </c>
      <c r="EL163">
        <v>278</v>
      </c>
    </row>
    <row r="164" spans="50:142">
      <c r="AX164" s="24"/>
      <c r="AY164" s="17" t="s">
        <v>354</v>
      </c>
      <c r="AZ164" s="18" t="s">
        <v>97</v>
      </c>
      <c r="BA164" s="17">
        <v>31206</v>
      </c>
      <c r="BB164" s="17">
        <v>28303</v>
      </c>
      <c r="BC164" s="17">
        <v>10634</v>
      </c>
      <c r="BD164" s="17">
        <v>4147</v>
      </c>
      <c r="BE164" s="17">
        <v>17669</v>
      </c>
      <c r="BF164" s="17">
        <v>17669</v>
      </c>
      <c r="BG164" s="17">
        <v>5620</v>
      </c>
      <c r="BH164" s="17">
        <v>3175</v>
      </c>
      <c r="BI164" s="17">
        <v>2494</v>
      </c>
      <c r="BJ164" s="17">
        <v>1796</v>
      </c>
      <c r="BK164" s="17">
        <v>134</v>
      </c>
      <c r="BL164" s="17">
        <v>146</v>
      </c>
      <c r="BM164" s="17">
        <v>8855</v>
      </c>
      <c r="BN164" s="17">
        <v>19</v>
      </c>
      <c r="BO164" s="17">
        <v>17650</v>
      </c>
      <c r="BP164" s="17">
        <v>8034</v>
      </c>
      <c r="BQ164" s="17">
        <v>1061</v>
      </c>
      <c r="BR164" s="17">
        <v>1589</v>
      </c>
      <c r="BS164" s="17">
        <v>1850</v>
      </c>
      <c r="BT164" s="17">
        <v>1286</v>
      </c>
      <c r="BU164" s="17">
        <v>1610</v>
      </c>
      <c r="BV164" s="17">
        <v>9335</v>
      </c>
      <c r="BW164" s="17">
        <v>136</v>
      </c>
      <c r="BX164" s="17">
        <v>145</v>
      </c>
      <c r="BY164" s="14">
        <v>17669</v>
      </c>
      <c r="BZ164" s="24">
        <v>15254</v>
      </c>
      <c r="CA164" s="24">
        <v>669</v>
      </c>
      <c r="CB164" s="24">
        <v>771</v>
      </c>
      <c r="CC164" s="24">
        <v>975</v>
      </c>
      <c r="CD164" s="24">
        <v>17669</v>
      </c>
      <c r="CE164" s="24">
        <v>289</v>
      </c>
      <c r="CF164" s="24">
        <v>12552</v>
      </c>
      <c r="CG164" s="24">
        <v>5369</v>
      </c>
      <c r="CH164">
        <v>6819</v>
      </c>
      <c r="CI164">
        <v>4828</v>
      </c>
      <c r="CJ164" s="17">
        <v>1111</v>
      </c>
      <c r="CK164" s="17">
        <v>138</v>
      </c>
      <c r="CL164" s="17">
        <v>193</v>
      </c>
      <c r="CM164" s="17">
        <v>147</v>
      </c>
      <c r="CN164" s="17">
        <v>633</v>
      </c>
      <c r="CO164" s="17">
        <v>474</v>
      </c>
      <c r="CP164" s="17">
        <v>214</v>
      </c>
      <c r="CQ164" s="17">
        <v>260</v>
      </c>
      <c r="CR164" s="17"/>
      <c r="CS164" s="17"/>
      <c r="CT164" s="17" t="s">
        <v>354</v>
      </c>
      <c r="CU164" s="18" t="s">
        <v>97</v>
      </c>
      <c r="CV164" s="17">
        <v>58280</v>
      </c>
      <c r="CW164" s="17">
        <v>32133</v>
      </c>
      <c r="CX164" s="17">
        <v>15018</v>
      </c>
      <c r="CY164" s="17">
        <v>6048</v>
      </c>
      <c r="CZ164" s="17">
        <v>17115</v>
      </c>
      <c r="DA164" s="17">
        <v>17115</v>
      </c>
      <c r="DB164" s="17">
        <v>3760</v>
      </c>
      <c r="DC164" s="17">
        <v>4615</v>
      </c>
      <c r="DD164" s="17">
        <v>4352</v>
      </c>
      <c r="DE164" s="17">
        <v>1713</v>
      </c>
      <c r="DF164" s="17">
        <v>132</v>
      </c>
      <c r="DG164" s="17">
        <v>128</v>
      </c>
      <c r="DH164" s="17">
        <v>8719</v>
      </c>
      <c r="DI164" s="17">
        <v>21</v>
      </c>
      <c r="DJ164" s="17">
        <v>17094</v>
      </c>
      <c r="DK164" s="17">
        <v>8226</v>
      </c>
      <c r="DL164" s="17">
        <v>1052</v>
      </c>
      <c r="DM164" s="17">
        <v>1599</v>
      </c>
      <c r="DN164" s="17">
        <v>1737</v>
      </c>
      <c r="DO164" s="17">
        <v>1219</v>
      </c>
      <c r="DP164" s="17">
        <v>1563</v>
      </c>
      <c r="DQ164" s="17">
        <v>8569</v>
      </c>
      <c r="DR164" s="17">
        <v>167</v>
      </c>
      <c r="DS164" s="17">
        <v>132</v>
      </c>
      <c r="DT164" s="14">
        <v>17115</v>
      </c>
      <c r="DU164" s="24">
        <v>15007</v>
      </c>
      <c r="DV164" s="24">
        <v>643</v>
      </c>
      <c r="DW164" s="24">
        <v>579</v>
      </c>
      <c r="DX164" s="24">
        <v>886</v>
      </c>
      <c r="DY164" s="24">
        <v>17115</v>
      </c>
      <c r="DZ164" s="24">
        <v>173</v>
      </c>
      <c r="EA164" s="24">
        <v>12157</v>
      </c>
      <c r="EB164" s="24">
        <v>4586</v>
      </c>
      <c r="EC164">
        <v>6595</v>
      </c>
      <c r="ED164">
        <v>4785</v>
      </c>
      <c r="EE164">
        <v>456</v>
      </c>
      <c r="EF164">
        <v>128</v>
      </c>
      <c r="EG164">
        <v>98</v>
      </c>
      <c r="EH164">
        <v>157</v>
      </c>
      <c r="EI164">
        <v>73</v>
      </c>
      <c r="EJ164">
        <v>261</v>
      </c>
      <c r="EK164">
        <v>94</v>
      </c>
      <c r="EL164">
        <v>167</v>
      </c>
    </row>
    <row r="165" spans="50:142">
      <c r="AX165" s="24"/>
      <c r="AY165" s="17" t="s">
        <v>380</v>
      </c>
      <c r="AZ165" s="18" t="s">
        <v>97</v>
      </c>
      <c r="BA165" s="17">
        <v>71746</v>
      </c>
      <c r="BB165" s="17">
        <v>42823</v>
      </c>
      <c r="BC165" s="17">
        <v>22029</v>
      </c>
      <c r="BD165" s="17">
        <v>9410</v>
      </c>
      <c r="BE165" s="17">
        <v>20794</v>
      </c>
      <c r="BF165" s="17">
        <v>20794</v>
      </c>
      <c r="BG165" s="17">
        <v>4267</v>
      </c>
      <c r="BH165" s="17">
        <v>5735</v>
      </c>
      <c r="BI165" s="17">
        <v>4685</v>
      </c>
      <c r="BJ165" s="17">
        <v>2388</v>
      </c>
      <c r="BK165" s="17">
        <v>444</v>
      </c>
      <c r="BL165" s="17">
        <v>807</v>
      </c>
      <c r="BM165" s="17">
        <v>10733</v>
      </c>
      <c r="BN165" s="17">
        <v>59</v>
      </c>
      <c r="BO165" s="17">
        <v>20735</v>
      </c>
      <c r="BP165" s="17">
        <v>7631</v>
      </c>
      <c r="BQ165" s="17">
        <v>975</v>
      </c>
      <c r="BR165" s="17">
        <v>1075</v>
      </c>
      <c r="BS165" s="17">
        <v>2320</v>
      </c>
      <c r="BT165" s="17">
        <v>567</v>
      </c>
      <c r="BU165" s="17">
        <v>371</v>
      </c>
      <c r="BV165" s="17">
        <v>10730</v>
      </c>
      <c r="BW165" s="17">
        <v>2182</v>
      </c>
      <c r="BX165" s="17">
        <v>192</v>
      </c>
      <c r="BY165" s="14">
        <v>20794</v>
      </c>
      <c r="BZ165" s="24">
        <v>7721</v>
      </c>
      <c r="CA165" s="24">
        <v>2717</v>
      </c>
      <c r="CB165" s="24">
        <v>2416</v>
      </c>
      <c r="CC165" s="24">
        <v>7940</v>
      </c>
      <c r="CD165" s="24">
        <v>20794</v>
      </c>
      <c r="CE165" s="24">
        <v>1239</v>
      </c>
      <c r="CF165" s="24">
        <v>9080</v>
      </c>
      <c r="CG165" s="24">
        <v>2741</v>
      </c>
      <c r="CH165">
        <v>4972</v>
      </c>
      <c r="CI165">
        <v>10475</v>
      </c>
      <c r="CJ165" s="17">
        <v>5750</v>
      </c>
      <c r="CK165" s="17">
        <v>97</v>
      </c>
      <c r="CL165" s="17">
        <v>379</v>
      </c>
      <c r="CM165" s="17">
        <v>1576</v>
      </c>
      <c r="CN165" s="17">
        <v>3698</v>
      </c>
      <c r="CO165" s="17">
        <v>2774</v>
      </c>
      <c r="CP165" s="17">
        <v>1321</v>
      </c>
      <c r="CQ165" s="17">
        <v>1453</v>
      </c>
      <c r="CR165" s="17"/>
      <c r="CS165" s="17"/>
      <c r="CT165" s="17" t="s">
        <v>380</v>
      </c>
      <c r="CU165" s="18" t="s">
        <v>97</v>
      </c>
      <c r="CV165" s="17">
        <v>71923</v>
      </c>
      <c r="CW165" s="17">
        <v>42488</v>
      </c>
      <c r="CX165" s="17">
        <v>22149</v>
      </c>
      <c r="CY165" s="17">
        <v>9453</v>
      </c>
      <c r="CZ165" s="17">
        <v>20339</v>
      </c>
      <c r="DA165" s="17">
        <v>20339</v>
      </c>
      <c r="DB165" s="17">
        <v>4158</v>
      </c>
      <c r="DC165" s="17">
        <v>5592</v>
      </c>
      <c r="DD165" s="17">
        <v>4532</v>
      </c>
      <c r="DE165" s="17">
        <v>2306</v>
      </c>
      <c r="DF165" s="17">
        <v>454</v>
      </c>
      <c r="DG165" s="17">
        <v>821</v>
      </c>
      <c r="DH165" s="17">
        <v>10541</v>
      </c>
      <c r="DI165" s="17">
        <v>48</v>
      </c>
      <c r="DJ165" s="17">
        <v>20291</v>
      </c>
      <c r="DK165" s="17">
        <v>7584</v>
      </c>
      <c r="DL165" s="17">
        <v>870</v>
      </c>
      <c r="DM165" s="17">
        <v>1054</v>
      </c>
      <c r="DN165" s="17">
        <v>2192</v>
      </c>
      <c r="DO165" s="17">
        <v>543</v>
      </c>
      <c r="DP165" s="17">
        <v>349</v>
      </c>
      <c r="DQ165" s="17">
        <v>10386</v>
      </c>
      <c r="DR165" s="17">
        <v>2128</v>
      </c>
      <c r="DS165" s="17">
        <v>193</v>
      </c>
      <c r="DT165" s="14">
        <v>20339</v>
      </c>
      <c r="DU165" s="24">
        <v>7445</v>
      </c>
      <c r="DV165" s="24">
        <v>2628</v>
      </c>
      <c r="DW165" s="24">
        <v>2435</v>
      </c>
      <c r="DX165" s="24">
        <v>7831</v>
      </c>
      <c r="DY165" s="24">
        <v>20339</v>
      </c>
      <c r="DZ165" s="24">
        <v>1234</v>
      </c>
      <c r="EA165" s="24">
        <v>8811</v>
      </c>
      <c r="EB165" s="24">
        <v>2698</v>
      </c>
      <c r="EC165">
        <v>4872</v>
      </c>
      <c r="ED165">
        <v>10294</v>
      </c>
      <c r="EE165">
        <v>6214</v>
      </c>
      <c r="EF165">
        <v>94</v>
      </c>
      <c r="EG165">
        <v>582</v>
      </c>
      <c r="EH165">
        <v>1700</v>
      </c>
      <c r="EI165">
        <v>3838</v>
      </c>
      <c r="EJ165">
        <v>3475</v>
      </c>
      <c r="EK165">
        <v>1997</v>
      </c>
      <c r="EL165">
        <v>1478</v>
      </c>
    </row>
    <row r="166" spans="50:142">
      <c r="AX166" s="24"/>
      <c r="AY166" s="17" t="s">
        <v>420</v>
      </c>
      <c r="AZ166" s="18" t="s">
        <v>97</v>
      </c>
      <c r="BA166" s="17">
        <v>30313</v>
      </c>
      <c r="BB166" s="17">
        <v>13647</v>
      </c>
      <c r="BC166" s="17">
        <v>3606</v>
      </c>
      <c r="BD166" s="17">
        <v>400</v>
      </c>
      <c r="BE166" s="17">
        <v>10041</v>
      </c>
      <c r="BF166" s="17">
        <v>10041</v>
      </c>
      <c r="BG166" s="17">
        <v>1770</v>
      </c>
      <c r="BH166" s="17">
        <v>2007</v>
      </c>
      <c r="BI166" s="17">
        <v>730</v>
      </c>
      <c r="BJ166" s="17">
        <v>332</v>
      </c>
      <c r="BK166" s="17">
        <v>255</v>
      </c>
      <c r="BL166" s="17">
        <v>64</v>
      </c>
      <c r="BM166" s="17">
        <v>6258</v>
      </c>
      <c r="BN166" s="17">
        <v>6</v>
      </c>
      <c r="BO166" s="17">
        <v>10035</v>
      </c>
      <c r="BP166" s="17">
        <v>3855</v>
      </c>
      <c r="BQ166" s="17">
        <v>412</v>
      </c>
      <c r="BR166" s="17">
        <v>664</v>
      </c>
      <c r="BS166" s="17">
        <v>1894</v>
      </c>
      <c r="BT166" s="17">
        <v>373</v>
      </c>
      <c r="BU166" s="17">
        <v>481</v>
      </c>
      <c r="BV166" s="17">
        <v>5038</v>
      </c>
      <c r="BW166" s="17">
        <v>1064</v>
      </c>
      <c r="BX166" s="17">
        <v>78</v>
      </c>
      <c r="BY166" s="14">
        <v>10041</v>
      </c>
      <c r="BZ166" s="24">
        <v>9285</v>
      </c>
      <c r="CA166" s="24">
        <v>108</v>
      </c>
      <c r="CB166" s="24">
        <v>235</v>
      </c>
      <c r="CC166" s="24">
        <v>413</v>
      </c>
      <c r="CD166" s="24">
        <v>10041</v>
      </c>
      <c r="CE166" s="24">
        <v>448</v>
      </c>
      <c r="CF166" s="24">
        <v>7335</v>
      </c>
      <c r="CG166" s="24">
        <v>764</v>
      </c>
      <c r="CH166">
        <v>4158</v>
      </c>
      <c r="CI166">
        <v>2258</v>
      </c>
      <c r="CJ166" s="17">
        <v>99</v>
      </c>
      <c r="CK166" s="17">
        <v>12</v>
      </c>
      <c r="CL166" s="17">
        <v>10</v>
      </c>
      <c r="CM166" s="17">
        <v>5</v>
      </c>
      <c r="CN166" s="17">
        <v>72</v>
      </c>
      <c r="CO166" s="17">
        <v>129</v>
      </c>
      <c r="CP166" s="17">
        <v>71</v>
      </c>
      <c r="CQ166" s="17">
        <v>58</v>
      </c>
      <c r="CR166" s="17"/>
      <c r="CS166" s="17"/>
      <c r="CT166" s="17" t="s">
        <v>420</v>
      </c>
      <c r="CU166" s="18" t="s">
        <v>97</v>
      </c>
      <c r="CV166" s="17">
        <v>30225</v>
      </c>
      <c r="CW166" s="17">
        <v>14940</v>
      </c>
      <c r="CX166" s="17">
        <v>3591</v>
      </c>
      <c r="CY166" s="17">
        <v>390</v>
      </c>
      <c r="CZ166" s="17">
        <v>11349</v>
      </c>
      <c r="DA166" s="17">
        <v>11349</v>
      </c>
      <c r="DB166" s="17">
        <v>1597</v>
      </c>
      <c r="DC166" s="17">
        <v>2072</v>
      </c>
      <c r="DD166" s="17">
        <v>1290</v>
      </c>
      <c r="DE166" s="17">
        <v>618</v>
      </c>
      <c r="DF166" s="17">
        <v>252</v>
      </c>
      <c r="DG166" s="17">
        <v>140</v>
      </c>
      <c r="DH166" s="17">
        <v>7674</v>
      </c>
      <c r="DI166" s="17">
        <v>6</v>
      </c>
      <c r="DJ166" s="17">
        <v>11343</v>
      </c>
      <c r="DK166" s="17">
        <v>4510</v>
      </c>
      <c r="DL166" s="17">
        <v>426</v>
      </c>
      <c r="DM166" s="17">
        <v>470</v>
      </c>
      <c r="DN166" s="17">
        <v>2585</v>
      </c>
      <c r="DO166" s="17">
        <v>367</v>
      </c>
      <c r="DP166" s="17">
        <v>367</v>
      </c>
      <c r="DQ166" s="17">
        <v>5098</v>
      </c>
      <c r="DR166" s="17">
        <v>1166</v>
      </c>
      <c r="DS166" s="17">
        <v>569</v>
      </c>
      <c r="DT166" s="14">
        <v>11349</v>
      </c>
      <c r="DU166" s="24">
        <v>10777</v>
      </c>
      <c r="DV166" s="24">
        <v>102</v>
      </c>
      <c r="DW166" s="24">
        <v>213</v>
      </c>
      <c r="DX166" s="24">
        <v>257</v>
      </c>
      <c r="DY166" s="24">
        <v>11349</v>
      </c>
      <c r="DZ166" s="24">
        <v>446</v>
      </c>
      <c r="EA166" s="24">
        <v>8606</v>
      </c>
      <c r="EB166" s="24">
        <v>3087</v>
      </c>
      <c r="EC166">
        <v>4383</v>
      </c>
      <c r="ED166">
        <v>2297</v>
      </c>
      <c r="EE166">
        <v>90</v>
      </c>
      <c r="EF166">
        <v>49</v>
      </c>
      <c r="EG166">
        <v>12</v>
      </c>
      <c r="EH166">
        <v>2</v>
      </c>
      <c r="EI166">
        <v>27</v>
      </c>
      <c r="EJ166">
        <v>87</v>
      </c>
      <c r="EK166">
        <v>21</v>
      </c>
      <c r="EL166">
        <v>66</v>
      </c>
    </row>
    <row r="167" spans="50:142">
      <c r="AX167" s="24"/>
      <c r="AY167" s="17" t="s">
        <v>437</v>
      </c>
      <c r="AZ167" s="18" t="s">
        <v>97</v>
      </c>
      <c r="BA167" s="17">
        <v>20173</v>
      </c>
      <c r="BB167" s="17">
        <v>18086</v>
      </c>
      <c r="BC167" s="17">
        <v>9811</v>
      </c>
      <c r="BD167" s="17">
        <v>6495</v>
      </c>
      <c r="BE167" s="17">
        <v>8275</v>
      </c>
      <c r="BF167" s="17">
        <v>8275</v>
      </c>
      <c r="BG167" s="17">
        <v>2415</v>
      </c>
      <c r="BH167" s="17">
        <v>2055</v>
      </c>
      <c r="BI167" s="17">
        <v>1318</v>
      </c>
      <c r="BJ167" s="17">
        <v>758</v>
      </c>
      <c r="BK167" s="17">
        <v>131</v>
      </c>
      <c r="BL167" s="17">
        <v>80</v>
      </c>
      <c r="BM167" s="17">
        <v>3786</v>
      </c>
      <c r="BN167" s="17">
        <v>19</v>
      </c>
      <c r="BO167" s="17">
        <v>8256</v>
      </c>
      <c r="BP167" s="17">
        <v>2340</v>
      </c>
      <c r="BQ167" s="17">
        <v>420</v>
      </c>
      <c r="BR167" s="17">
        <v>263</v>
      </c>
      <c r="BS167" s="17">
        <v>742</v>
      </c>
      <c r="BT167" s="17">
        <v>279</v>
      </c>
      <c r="BU167" s="17">
        <v>300</v>
      </c>
      <c r="BV167" s="17">
        <v>4675</v>
      </c>
      <c r="BW167" s="17">
        <v>1165</v>
      </c>
      <c r="BX167" s="17">
        <v>76</v>
      </c>
      <c r="BY167" s="14">
        <v>8275</v>
      </c>
      <c r="BZ167" s="24">
        <v>5765</v>
      </c>
      <c r="CA167" s="24">
        <v>406</v>
      </c>
      <c r="CB167" s="24">
        <v>1385</v>
      </c>
      <c r="CC167" s="24">
        <v>719</v>
      </c>
      <c r="CD167" s="24">
        <v>8275</v>
      </c>
      <c r="CE167" s="24">
        <v>1230</v>
      </c>
      <c r="CF167" s="24">
        <v>3670</v>
      </c>
      <c r="CG167" s="24">
        <v>1262</v>
      </c>
      <c r="CH167">
        <v>974</v>
      </c>
      <c r="CI167">
        <v>3375</v>
      </c>
      <c r="CJ167" s="17">
        <v>95</v>
      </c>
      <c r="CK167" s="17">
        <v>8</v>
      </c>
      <c r="CL167" s="17">
        <v>25</v>
      </c>
      <c r="CM167" s="17">
        <v>52</v>
      </c>
      <c r="CN167" s="17">
        <v>10</v>
      </c>
      <c r="CO167" s="17">
        <v>71</v>
      </c>
      <c r="CP167" s="17">
        <v>37</v>
      </c>
      <c r="CQ167" s="17">
        <v>34</v>
      </c>
      <c r="CR167" s="17"/>
      <c r="CS167" s="17"/>
      <c r="CT167" s="17" t="s">
        <v>437</v>
      </c>
      <c r="CU167" s="18" t="s">
        <v>97</v>
      </c>
      <c r="CV167" s="17">
        <v>30829</v>
      </c>
      <c r="CW167" s="17">
        <v>22774</v>
      </c>
      <c r="CX167" s="17">
        <v>14015</v>
      </c>
      <c r="CY167" s="17">
        <v>6485</v>
      </c>
      <c r="CZ167" s="17">
        <v>8759</v>
      </c>
      <c r="DA167" s="17">
        <v>8759</v>
      </c>
      <c r="DB167" s="17">
        <v>2433</v>
      </c>
      <c r="DC167" s="17">
        <v>2492</v>
      </c>
      <c r="DD167" s="17">
        <v>1368</v>
      </c>
      <c r="DE167" s="17">
        <v>766</v>
      </c>
      <c r="DF167" s="17">
        <v>135</v>
      </c>
      <c r="DG167" s="17">
        <v>83</v>
      </c>
      <c r="DH167" s="17">
        <v>3811</v>
      </c>
      <c r="DI167" s="17">
        <v>23</v>
      </c>
      <c r="DJ167" s="17">
        <v>8736</v>
      </c>
      <c r="DK167" s="17">
        <v>2332</v>
      </c>
      <c r="DL167" s="17">
        <v>424</v>
      </c>
      <c r="DM167" s="17">
        <v>269</v>
      </c>
      <c r="DN167" s="17">
        <v>730</v>
      </c>
      <c r="DO167" s="17">
        <v>276</v>
      </c>
      <c r="DP167" s="17">
        <v>197</v>
      </c>
      <c r="DQ167" s="17">
        <v>5148</v>
      </c>
      <c r="DR167" s="17">
        <v>1179</v>
      </c>
      <c r="DS167" s="17">
        <v>77</v>
      </c>
      <c r="DT167" s="14">
        <v>8759</v>
      </c>
      <c r="DU167" s="24">
        <v>5523</v>
      </c>
      <c r="DV167" s="24">
        <v>414</v>
      </c>
      <c r="DW167" s="24">
        <v>2082</v>
      </c>
      <c r="DX167" s="24">
        <v>740</v>
      </c>
      <c r="DY167" s="24">
        <v>8759</v>
      </c>
      <c r="DZ167" s="24">
        <v>2272</v>
      </c>
      <c r="EA167" s="24">
        <v>3069</v>
      </c>
      <c r="EB167" s="24">
        <v>1276</v>
      </c>
      <c r="EC167">
        <v>975</v>
      </c>
      <c r="ED167">
        <v>3418</v>
      </c>
      <c r="EE167">
        <v>93</v>
      </c>
      <c r="EF167">
        <v>9</v>
      </c>
      <c r="EG167">
        <v>25</v>
      </c>
      <c r="EH167">
        <v>50</v>
      </c>
      <c r="EI167">
        <v>9</v>
      </c>
      <c r="EJ167">
        <v>73</v>
      </c>
      <c r="EK167">
        <v>38</v>
      </c>
      <c r="EL167">
        <v>35</v>
      </c>
    </row>
    <row r="168" spans="50:142">
      <c r="AX168" s="24"/>
      <c r="AY168" s="17" t="s">
        <v>454</v>
      </c>
      <c r="AZ168" s="18" t="s">
        <v>97</v>
      </c>
      <c r="BA168" s="17">
        <v>29964</v>
      </c>
      <c r="BB168" s="17">
        <v>24936</v>
      </c>
      <c r="BC168" s="17">
        <v>12674</v>
      </c>
      <c r="BD168" s="17">
        <v>3985</v>
      </c>
      <c r="BE168" s="17">
        <v>12262</v>
      </c>
      <c r="BF168" s="17">
        <v>12262</v>
      </c>
      <c r="BG168" s="17">
        <v>1130</v>
      </c>
      <c r="BH168" s="17">
        <v>2537</v>
      </c>
      <c r="BI168" s="17">
        <v>1677</v>
      </c>
      <c r="BJ168" s="17">
        <v>727</v>
      </c>
      <c r="BK168" s="17">
        <v>557</v>
      </c>
      <c r="BL168" s="17">
        <v>322</v>
      </c>
      <c r="BM168" s="17">
        <v>8595</v>
      </c>
      <c r="BN168" s="17">
        <v>0</v>
      </c>
      <c r="BO168" s="17">
        <v>12262</v>
      </c>
      <c r="BP168" s="17">
        <v>7617</v>
      </c>
      <c r="BQ168" s="17">
        <v>566</v>
      </c>
      <c r="BR168" s="17">
        <v>253</v>
      </c>
      <c r="BS168" s="17">
        <v>5736</v>
      </c>
      <c r="BT168" s="17">
        <v>144</v>
      </c>
      <c r="BU168" s="17">
        <v>194</v>
      </c>
      <c r="BV168" s="17">
        <v>4124</v>
      </c>
      <c r="BW168" s="17">
        <v>507</v>
      </c>
      <c r="BX168" s="17">
        <v>14</v>
      </c>
      <c r="BY168" s="14">
        <v>12262</v>
      </c>
      <c r="BZ168" s="24">
        <v>8950</v>
      </c>
      <c r="CA168" s="24">
        <v>1177</v>
      </c>
      <c r="CB168" s="24">
        <v>1417</v>
      </c>
      <c r="CC168" s="24">
        <v>718</v>
      </c>
      <c r="CD168" s="24">
        <v>12262</v>
      </c>
      <c r="CE168" s="24">
        <v>160</v>
      </c>
      <c r="CF168" s="24">
        <v>9111</v>
      </c>
      <c r="CG168" s="24">
        <v>3003</v>
      </c>
      <c r="CH168">
        <v>4853</v>
      </c>
      <c r="CI168">
        <v>2991</v>
      </c>
      <c r="CJ168" s="17">
        <v>509</v>
      </c>
      <c r="CK168" s="17">
        <v>2</v>
      </c>
      <c r="CL168" s="17">
        <v>15</v>
      </c>
      <c r="CM168" s="17">
        <v>75</v>
      </c>
      <c r="CN168" s="17">
        <v>417</v>
      </c>
      <c r="CO168" s="17">
        <v>365</v>
      </c>
      <c r="CP168" s="17">
        <v>148</v>
      </c>
      <c r="CQ168" s="17">
        <v>217</v>
      </c>
      <c r="CR168" s="17"/>
      <c r="CS168" s="17"/>
      <c r="CT168" s="17" t="s">
        <v>454</v>
      </c>
      <c r="CU168" s="18" t="s">
        <v>97</v>
      </c>
      <c r="CV168" s="17">
        <v>50576</v>
      </c>
      <c r="CW168" s="17">
        <v>24801</v>
      </c>
      <c r="CX168" s="17">
        <v>12782</v>
      </c>
      <c r="CY168" s="17">
        <v>3694</v>
      </c>
      <c r="CZ168" s="17">
        <v>12019</v>
      </c>
      <c r="DA168" s="17">
        <v>12019</v>
      </c>
      <c r="DB168" s="17">
        <v>1107</v>
      </c>
      <c r="DC168" s="17">
        <v>2531</v>
      </c>
      <c r="DD168" s="17">
        <v>1922</v>
      </c>
      <c r="DE168" s="17">
        <v>1009</v>
      </c>
      <c r="DF168" s="17">
        <v>541</v>
      </c>
      <c r="DG168" s="17">
        <v>309</v>
      </c>
      <c r="DH168" s="17">
        <v>8381</v>
      </c>
      <c r="DI168" s="17">
        <v>0</v>
      </c>
      <c r="DJ168" s="17">
        <v>12019</v>
      </c>
      <c r="DK168" s="17">
        <v>7458</v>
      </c>
      <c r="DL168" s="17">
        <v>549</v>
      </c>
      <c r="DM168" s="17">
        <v>250</v>
      </c>
      <c r="DN168" s="17">
        <v>5530</v>
      </c>
      <c r="DO168" s="17">
        <v>142</v>
      </c>
      <c r="DP168" s="17">
        <v>92</v>
      </c>
      <c r="DQ168" s="17">
        <v>4031</v>
      </c>
      <c r="DR168" s="17">
        <v>516</v>
      </c>
      <c r="DS168" s="17">
        <v>14</v>
      </c>
      <c r="DT168" s="14">
        <v>12019</v>
      </c>
      <c r="DU168" s="24">
        <v>8819</v>
      </c>
      <c r="DV168" s="24">
        <v>1142</v>
      </c>
      <c r="DW168" s="24">
        <v>1374</v>
      </c>
      <c r="DX168" s="24">
        <v>684</v>
      </c>
      <c r="DY168" s="24">
        <v>12019</v>
      </c>
      <c r="DZ168" s="24">
        <v>154</v>
      </c>
      <c r="EA168" s="24">
        <v>8975</v>
      </c>
      <c r="EB168" s="24">
        <v>2870</v>
      </c>
      <c r="EC168">
        <v>4723</v>
      </c>
      <c r="ED168">
        <v>2890</v>
      </c>
      <c r="EE168">
        <v>512</v>
      </c>
      <c r="EF168">
        <v>0</v>
      </c>
      <c r="EG168">
        <v>15</v>
      </c>
      <c r="EH168">
        <v>74</v>
      </c>
      <c r="EI168">
        <v>423</v>
      </c>
      <c r="EJ168">
        <v>351</v>
      </c>
      <c r="EK168">
        <v>142</v>
      </c>
      <c r="EL168">
        <v>209</v>
      </c>
    </row>
    <row r="169" spans="50:142">
      <c r="AX169" s="24"/>
      <c r="AY169" s="14" t="s">
        <v>478</v>
      </c>
      <c r="AZ169" s="18" t="s">
        <v>97</v>
      </c>
      <c r="BA169" s="17">
        <v>27696</v>
      </c>
      <c r="BB169" s="17">
        <v>26529</v>
      </c>
      <c r="BC169" s="17">
        <v>8203</v>
      </c>
      <c r="BD169" s="17">
        <v>4986</v>
      </c>
      <c r="BE169" s="17">
        <v>18326</v>
      </c>
      <c r="BF169" s="17">
        <v>18326</v>
      </c>
      <c r="BG169" s="17">
        <v>5516</v>
      </c>
      <c r="BH169" s="17">
        <v>3995</v>
      </c>
      <c r="BI169" s="17">
        <v>1687</v>
      </c>
      <c r="BJ169" s="17">
        <v>1431</v>
      </c>
      <c r="BK169" s="17">
        <v>161</v>
      </c>
      <c r="BL169" s="17">
        <v>94</v>
      </c>
      <c r="BM169" s="17">
        <v>8815</v>
      </c>
      <c r="BN169" s="17">
        <v>0</v>
      </c>
      <c r="BO169" s="17">
        <v>18326</v>
      </c>
      <c r="BP169" s="17">
        <v>6755</v>
      </c>
      <c r="BQ169" s="17">
        <v>1086</v>
      </c>
      <c r="BR169" s="17">
        <v>837</v>
      </c>
      <c r="BS169" s="17">
        <v>3312</v>
      </c>
      <c r="BT169" s="17">
        <v>788</v>
      </c>
      <c r="BU169" s="17">
        <v>690</v>
      </c>
      <c r="BV169" s="17">
        <v>9888</v>
      </c>
      <c r="BW169" s="17">
        <v>1683</v>
      </c>
      <c r="BX169" s="17">
        <v>0</v>
      </c>
      <c r="BY169" s="14">
        <v>18326</v>
      </c>
      <c r="BZ169" s="24">
        <v>8904</v>
      </c>
      <c r="CA169" s="24">
        <v>1425</v>
      </c>
      <c r="CB169" s="24">
        <v>1073</v>
      </c>
      <c r="CC169" s="24">
        <v>6924</v>
      </c>
      <c r="CD169" s="24">
        <v>18326</v>
      </c>
      <c r="CE169" s="24">
        <v>115</v>
      </c>
      <c r="CF169" s="24">
        <v>10787</v>
      </c>
      <c r="CG169" s="24">
        <v>3635</v>
      </c>
      <c r="CH169">
        <v>2665</v>
      </c>
      <c r="CI169">
        <v>7424</v>
      </c>
      <c r="CJ169" s="17">
        <v>124</v>
      </c>
      <c r="CK169" s="17">
        <v>2</v>
      </c>
      <c r="CL169" s="17">
        <v>2</v>
      </c>
      <c r="CM169" s="17">
        <v>4</v>
      </c>
      <c r="CN169" s="17">
        <v>116</v>
      </c>
      <c r="CO169" s="17">
        <v>120</v>
      </c>
      <c r="CP169" s="17">
        <v>5</v>
      </c>
      <c r="CQ169" s="17">
        <v>115</v>
      </c>
      <c r="CR169" s="17"/>
      <c r="CS169" s="17"/>
      <c r="CT169" s="14" t="s">
        <v>478</v>
      </c>
      <c r="CU169" s="18" t="s">
        <v>97</v>
      </c>
      <c r="CV169" s="17">
        <v>39462</v>
      </c>
      <c r="CW169" s="17">
        <v>26052</v>
      </c>
      <c r="CX169" s="17">
        <v>7721</v>
      </c>
      <c r="CY169" s="17">
        <v>5202</v>
      </c>
      <c r="CZ169" s="17">
        <v>18331</v>
      </c>
      <c r="DA169" s="17">
        <v>18331</v>
      </c>
      <c r="DB169" s="17">
        <v>5496</v>
      </c>
      <c r="DC169" s="17">
        <v>3955</v>
      </c>
      <c r="DD169" s="17">
        <v>2028</v>
      </c>
      <c r="DE169" s="17">
        <v>1384</v>
      </c>
      <c r="DF169" s="17">
        <v>160</v>
      </c>
      <c r="DG169" s="17">
        <v>104</v>
      </c>
      <c r="DH169" s="17">
        <v>8880</v>
      </c>
      <c r="DI169" s="17">
        <v>0</v>
      </c>
      <c r="DJ169" s="17">
        <v>18331</v>
      </c>
      <c r="DK169" s="17">
        <v>6763</v>
      </c>
      <c r="DL169" s="17">
        <v>1087</v>
      </c>
      <c r="DM169" s="17">
        <v>840</v>
      </c>
      <c r="DN169" s="17">
        <v>3315</v>
      </c>
      <c r="DO169" s="17">
        <v>788</v>
      </c>
      <c r="DP169" s="17">
        <v>687</v>
      </c>
      <c r="DQ169" s="17">
        <v>9777</v>
      </c>
      <c r="DR169" s="17">
        <v>1791</v>
      </c>
      <c r="DS169" s="17">
        <v>0</v>
      </c>
      <c r="DT169" s="14">
        <v>18331</v>
      </c>
      <c r="DU169" s="24">
        <v>8764</v>
      </c>
      <c r="DV169" s="24">
        <v>1423</v>
      </c>
      <c r="DW169" s="24">
        <v>1218</v>
      </c>
      <c r="DX169" s="24">
        <v>6926</v>
      </c>
      <c r="DY169" s="24">
        <v>18331</v>
      </c>
      <c r="DZ169" s="24">
        <v>114</v>
      </c>
      <c r="EA169" s="24">
        <v>10650</v>
      </c>
      <c r="EB169" s="24">
        <v>3721</v>
      </c>
      <c r="EC169">
        <v>2673</v>
      </c>
      <c r="ED169">
        <v>7567</v>
      </c>
      <c r="EE169">
        <v>121</v>
      </c>
      <c r="EF169">
        <v>1</v>
      </c>
      <c r="EG169">
        <v>2</v>
      </c>
      <c r="EH169">
        <v>4</v>
      </c>
      <c r="EI169">
        <v>114</v>
      </c>
      <c r="EJ169">
        <v>121</v>
      </c>
      <c r="EK169">
        <v>4</v>
      </c>
      <c r="EL169">
        <v>117</v>
      </c>
    </row>
    <row r="170" spans="50:142">
      <c r="AX170" s="24"/>
      <c r="AY170" s="14" t="s">
        <v>497</v>
      </c>
      <c r="AZ170" s="18" t="s">
        <v>97</v>
      </c>
      <c r="BA170" s="17">
        <v>25720</v>
      </c>
      <c r="BB170" s="17">
        <v>20723</v>
      </c>
      <c r="BC170" s="17">
        <v>12058</v>
      </c>
      <c r="BD170" s="17">
        <v>4148</v>
      </c>
      <c r="BE170" s="17">
        <v>8665</v>
      </c>
      <c r="BF170" s="17">
        <v>8665</v>
      </c>
      <c r="BG170" s="17">
        <v>678</v>
      </c>
      <c r="BH170" s="17">
        <v>1607</v>
      </c>
      <c r="BI170" s="17">
        <v>1339</v>
      </c>
      <c r="BJ170" s="17">
        <v>533</v>
      </c>
      <c r="BK170" s="17">
        <v>263</v>
      </c>
      <c r="BL170" s="17">
        <v>222</v>
      </c>
      <c r="BM170" s="17">
        <v>6372</v>
      </c>
      <c r="BN170" s="17">
        <v>8</v>
      </c>
      <c r="BO170" s="17">
        <v>8657</v>
      </c>
      <c r="BP170" s="17">
        <v>5855</v>
      </c>
      <c r="BQ170" s="17">
        <v>546</v>
      </c>
      <c r="BR170" s="17">
        <v>620</v>
      </c>
      <c r="BS170" s="17">
        <v>3102</v>
      </c>
      <c r="BT170" s="17">
        <v>424</v>
      </c>
      <c r="BU170" s="17">
        <v>326</v>
      </c>
      <c r="BV170" s="17">
        <v>2568</v>
      </c>
      <c r="BW170" s="17">
        <v>208</v>
      </c>
      <c r="BX170" s="17">
        <v>26</v>
      </c>
      <c r="BY170" s="14">
        <v>8665</v>
      </c>
      <c r="BZ170" s="24">
        <v>6289</v>
      </c>
      <c r="CA170" s="24">
        <v>551</v>
      </c>
      <c r="CB170" s="24">
        <v>525</v>
      </c>
      <c r="CC170" s="24">
        <v>1300</v>
      </c>
      <c r="CD170" s="24">
        <v>8665</v>
      </c>
      <c r="CE170" s="24">
        <v>451</v>
      </c>
      <c r="CF170" s="24">
        <v>4960</v>
      </c>
      <c r="CG170" s="24">
        <v>1358</v>
      </c>
      <c r="CH170">
        <v>2139</v>
      </c>
      <c r="CI170">
        <v>3254</v>
      </c>
      <c r="CJ170" s="17">
        <v>83</v>
      </c>
      <c r="CK170" s="17">
        <v>19</v>
      </c>
      <c r="CL170" s="17">
        <v>5</v>
      </c>
      <c r="CM170" s="17">
        <v>32</v>
      </c>
      <c r="CN170" s="17">
        <v>27</v>
      </c>
      <c r="CO170" s="17">
        <v>69</v>
      </c>
      <c r="CP170" s="17">
        <v>22</v>
      </c>
      <c r="CQ170" s="17">
        <v>47</v>
      </c>
      <c r="CR170" s="17"/>
      <c r="CS170" s="17"/>
      <c r="CT170" s="14" t="s">
        <v>497</v>
      </c>
      <c r="CU170" s="18" t="s">
        <v>97</v>
      </c>
      <c r="CV170" s="17">
        <v>35146</v>
      </c>
      <c r="CW170" s="17">
        <v>20339</v>
      </c>
      <c r="CX170" s="17">
        <v>11480</v>
      </c>
      <c r="CY170" s="17">
        <v>4191</v>
      </c>
      <c r="CZ170" s="17">
        <v>8859</v>
      </c>
      <c r="DA170" s="17">
        <v>8859</v>
      </c>
      <c r="DB170" s="17">
        <v>773</v>
      </c>
      <c r="DC170" s="17">
        <v>1550</v>
      </c>
      <c r="DD170" s="17">
        <v>1402</v>
      </c>
      <c r="DE170" s="17">
        <v>611</v>
      </c>
      <c r="DF170" s="17">
        <v>226</v>
      </c>
      <c r="DG170" s="17">
        <v>203</v>
      </c>
      <c r="DH170" s="17">
        <v>6527</v>
      </c>
      <c r="DI170" s="17">
        <v>9</v>
      </c>
      <c r="DJ170" s="17">
        <v>8850</v>
      </c>
      <c r="DK170" s="17">
        <v>5987</v>
      </c>
      <c r="DL170" s="17">
        <v>529</v>
      </c>
      <c r="DM170" s="17">
        <v>649</v>
      </c>
      <c r="DN170" s="17">
        <v>3087</v>
      </c>
      <c r="DO170" s="17">
        <v>427</v>
      </c>
      <c r="DP170" s="17">
        <v>237</v>
      </c>
      <c r="DQ170" s="17">
        <v>2621</v>
      </c>
      <c r="DR170" s="17">
        <v>215</v>
      </c>
      <c r="DS170" s="17">
        <v>27</v>
      </c>
      <c r="DT170" s="14">
        <v>8859</v>
      </c>
      <c r="DU170" s="24">
        <v>6416</v>
      </c>
      <c r="DV170" s="24">
        <v>580</v>
      </c>
      <c r="DW170" s="24">
        <v>525</v>
      </c>
      <c r="DX170" s="24">
        <v>1338</v>
      </c>
      <c r="DY170" s="24">
        <v>8859</v>
      </c>
      <c r="DZ170" s="24">
        <v>458</v>
      </c>
      <c r="EA170" s="24">
        <v>4933</v>
      </c>
      <c r="EB170" s="24">
        <v>1380</v>
      </c>
      <c r="EC170">
        <v>2146</v>
      </c>
      <c r="ED170">
        <v>3468</v>
      </c>
      <c r="EE170">
        <v>73</v>
      </c>
      <c r="EF170">
        <v>17</v>
      </c>
      <c r="EG170">
        <v>3</v>
      </c>
      <c r="EH170">
        <v>30</v>
      </c>
      <c r="EI170">
        <v>23</v>
      </c>
      <c r="EJ170">
        <v>62</v>
      </c>
      <c r="EK170">
        <v>20</v>
      </c>
      <c r="EL170">
        <v>42</v>
      </c>
    </row>
    <row r="171" spans="50:142">
      <c r="AX171" s="24"/>
      <c r="AY171" s="14" t="s">
        <v>513</v>
      </c>
      <c r="AZ171" s="18" t="s">
        <v>97</v>
      </c>
      <c r="BA171" s="17">
        <v>40399</v>
      </c>
      <c r="BB171" s="17">
        <v>25895</v>
      </c>
      <c r="BC171" s="17">
        <v>6927</v>
      </c>
      <c r="BD171" s="17">
        <v>3725</v>
      </c>
      <c r="BE171" s="17">
        <v>18968</v>
      </c>
      <c r="BF171" s="17">
        <v>18968</v>
      </c>
      <c r="BG171" s="17">
        <v>4432</v>
      </c>
      <c r="BH171" s="17">
        <v>5457</v>
      </c>
      <c r="BI171" s="17">
        <v>4128</v>
      </c>
      <c r="BJ171" s="17">
        <v>2341</v>
      </c>
      <c r="BK171" s="17">
        <v>393</v>
      </c>
      <c r="BL171" s="17">
        <v>354</v>
      </c>
      <c r="BM171" s="17">
        <v>9079</v>
      </c>
      <c r="BN171" s="17">
        <v>0</v>
      </c>
      <c r="BO171" s="17">
        <v>18968</v>
      </c>
      <c r="BP171" s="17">
        <v>6161</v>
      </c>
      <c r="BQ171" s="17">
        <v>1813</v>
      </c>
      <c r="BR171" s="17">
        <v>803</v>
      </c>
      <c r="BS171" s="17">
        <v>2303</v>
      </c>
      <c r="BT171" s="17">
        <v>465</v>
      </c>
      <c r="BU171" s="17">
        <v>328</v>
      </c>
      <c r="BV171" s="17">
        <v>10957</v>
      </c>
      <c r="BW171" s="17">
        <v>1447</v>
      </c>
      <c r="BX171" s="17">
        <v>403</v>
      </c>
      <c r="BY171" s="17">
        <v>18968</v>
      </c>
      <c r="BZ171" s="17">
        <v>10109</v>
      </c>
      <c r="CA171" s="17">
        <v>2661</v>
      </c>
      <c r="CB171" s="17">
        <v>2752</v>
      </c>
      <c r="CC171" s="17">
        <v>3446</v>
      </c>
      <c r="CD171" s="17">
        <v>18968</v>
      </c>
      <c r="CE171" s="17">
        <v>2340</v>
      </c>
      <c r="CF171" s="17">
        <v>10895</v>
      </c>
      <c r="CG171" s="24">
        <v>5917</v>
      </c>
      <c r="CH171">
        <v>4052</v>
      </c>
      <c r="CI171">
        <v>5733</v>
      </c>
      <c r="CJ171" s="17">
        <v>147</v>
      </c>
      <c r="CK171" s="17">
        <v>0</v>
      </c>
      <c r="CL171" s="17">
        <v>0</v>
      </c>
      <c r="CM171" s="17">
        <v>43</v>
      </c>
      <c r="CN171" s="17">
        <v>104</v>
      </c>
      <c r="CO171" s="17">
        <v>120</v>
      </c>
      <c r="CP171" s="17">
        <v>79</v>
      </c>
      <c r="CQ171" s="17">
        <v>41</v>
      </c>
      <c r="CR171" s="17"/>
      <c r="CS171" s="17"/>
      <c r="CT171" s="14" t="s">
        <v>513</v>
      </c>
      <c r="CU171" s="18" t="s">
        <v>97</v>
      </c>
      <c r="CV171" s="17">
        <v>41242</v>
      </c>
      <c r="CW171" s="17">
        <v>28339</v>
      </c>
      <c r="CX171" s="17">
        <v>7836</v>
      </c>
      <c r="CY171" s="17">
        <v>4206</v>
      </c>
      <c r="CZ171" s="17">
        <v>20503</v>
      </c>
      <c r="DA171" s="17">
        <v>20503</v>
      </c>
      <c r="DB171" s="17">
        <v>5150</v>
      </c>
      <c r="DC171" s="17">
        <v>5962</v>
      </c>
      <c r="DD171" s="17">
        <v>4298</v>
      </c>
      <c r="DE171" s="17">
        <v>2377</v>
      </c>
      <c r="DF171" s="17">
        <v>418</v>
      </c>
      <c r="DG171" s="17">
        <v>369</v>
      </c>
      <c r="DH171" s="17">
        <v>9372</v>
      </c>
      <c r="DI171" s="17">
        <v>19</v>
      </c>
      <c r="DJ171" s="17">
        <v>20484</v>
      </c>
      <c r="DK171" s="17">
        <v>6938</v>
      </c>
      <c r="DL171" s="17">
        <v>1801</v>
      </c>
      <c r="DM171" s="17">
        <v>935</v>
      </c>
      <c r="DN171" s="17">
        <v>2299</v>
      </c>
      <c r="DO171" s="17">
        <v>240</v>
      </c>
      <c r="DP171" s="17">
        <v>180</v>
      </c>
      <c r="DQ171" s="17">
        <v>11682</v>
      </c>
      <c r="DR171" s="17">
        <v>1576</v>
      </c>
      <c r="DS171" s="17">
        <v>288</v>
      </c>
      <c r="DT171" s="17">
        <v>20503</v>
      </c>
      <c r="DU171" s="17">
        <v>11085</v>
      </c>
      <c r="DV171" s="17">
        <v>2804</v>
      </c>
      <c r="DW171" s="17">
        <v>3007</v>
      </c>
      <c r="DX171" s="17">
        <v>3607</v>
      </c>
      <c r="DY171" s="17">
        <v>20503</v>
      </c>
      <c r="DZ171" s="17">
        <v>2334</v>
      </c>
      <c r="EA171" s="17">
        <v>10424</v>
      </c>
      <c r="EB171" s="24">
        <v>4894</v>
      </c>
      <c r="EC171">
        <v>1891</v>
      </c>
      <c r="ED171">
        <v>7745</v>
      </c>
      <c r="EE171">
        <v>40</v>
      </c>
      <c r="EF171">
        <v>0</v>
      </c>
      <c r="EG171">
        <v>2</v>
      </c>
      <c r="EH171">
        <v>4</v>
      </c>
      <c r="EI171">
        <v>34</v>
      </c>
      <c r="EJ171">
        <v>25</v>
      </c>
      <c r="EK171">
        <v>22</v>
      </c>
      <c r="EL171">
        <v>3</v>
      </c>
    </row>
    <row r="172" spans="50:142">
      <c r="AX172" s="24"/>
      <c r="AY172" s="14" t="s">
        <v>530</v>
      </c>
      <c r="AZ172" s="18" t="s">
        <v>97</v>
      </c>
      <c r="BA172" s="17">
        <v>12341</v>
      </c>
      <c r="BB172" s="17">
        <v>6784</v>
      </c>
      <c r="BC172" s="17">
        <v>2934</v>
      </c>
      <c r="BD172" s="17">
        <v>1389</v>
      </c>
      <c r="BE172" s="17">
        <v>3850</v>
      </c>
      <c r="BF172" s="17">
        <v>3850</v>
      </c>
      <c r="BG172" s="17">
        <v>1664</v>
      </c>
      <c r="BH172" s="17">
        <v>731</v>
      </c>
      <c r="BI172" s="17">
        <v>324</v>
      </c>
      <c r="BJ172" s="17">
        <v>214</v>
      </c>
      <c r="BK172" s="17">
        <v>48</v>
      </c>
      <c r="BL172" s="17">
        <v>7</v>
      </c>
      <c r="BM172" s="17">
        <v>1449</v>
      </c>
      <c r="BN172" s="17">
        <v>6</v>
      </c>
      <c r="BO172" s="17">
        <v>3844</v>
      </c>
      <c r="BP172" s="17">
        <v>928</v>
      </c>
      <c r="BQ172" s="17">
        <v>73</v>
      </c>
      <c r="BR172" s="17">
        <v>77</v>
      </c>
      <c r="BS172" s="17">
        <v>578</v>
      </c>
      <c r="BT172" s="17">
        <v>24</v>
      </c>
      <c r="BU172" s="17">
        <v>60</v>
      </c>
      <c r="BV172" s="17">
        <v>2599</v>
      </c>
      <c r="BW172" s="17">
        <v>293</v>
      </c>
      <c r="BX172" s="17">
        <v>24</v>
      </c>
      <c r="BY172" s="17">
        <v>3850</v>
      </c>
      <c r="BZ172" s="17">
        <v>2542</v>
      </c>
      <c r="CA172" s="17">
        <v>299</v>
      </c>
      <c r="CB172" s="17">
        <v>175</v>
      </c>
      <c r="CC172" s="17">
        <v>834</v>
      </c>
      <c r="CD172" s="17">
        <v>3850</v>
      </c>
      <c r="CE172" s="17">
        <v>1026</v>
      </c>
      <c r="CF172" s="17">
        <v>1834</v>
      </c>
      <c r="CG172" s="24">
        <v>778</v>
      </c>
      <c r="CH172">
        <v>676</v>
      </c>
      <c r="CI172">
        <v>990</v>
      </c>
      <c r="CJ172" s="17">
        <v>17</v>
      </c>
      <c r="CK172" s="17">
        <v>0</v>
      </c>
      <c r="CL172" s="17">
        <v>0</v>
      </c>
      <c r="CM172" s="17">
        <v>4</v>
      </c>
      <c r="CN172" s="17">
        <v>13</v>
      </c>
      <c r="CO172" s="17">
        <v>17</v>
      </c>
      <c r="CP172" s="17">
        <v>5</v>
      </c>
      <c r="CQ172" s="17">
        <v>12</v>
      </c>
      <c r="CR172" s="17"/>
      <c r="CS172" s="17"/>
      <c r="CT172" s="14" t="s">
        <v>530</v>
      </c>
      <c r="CU172" s="18" t="s">
        <v>97</v>
      </c>
      <c r="CV172" s="17">
        <v>11940</v>
      </c>
      <c r="CW172" s="17">
        <v>7020</v>
      </c>
      <c r="CX172" s="17">
        <v>3232</v>
      </c>
      <c r="CY172" s="17">
        <v>1522</v>
      </c>
      <c r="CZ172" s="17">
        <v>3788</v>
      </c>
      <c r="DA172" s="17">
        <v>3788</v>
      </c>
      <c r="DB172" s="17">
        <v>1782</v>
      </c>
      <c r="DC172" s="17">
        <v>665</v>
      </c>
      <c r="DD172" s="17">
        <v>324</v>
      </c>
      <c r="DE172" s="17">
        <v>215</v>
      </c>
      <c r="DF172" s="17">
        <v>51</v>
      </c>
      <c r="DG172" s="17">
        <v>5</v>
      </c>
      <c r="DH172" s="17">
        <v>1331</v>
      </c>
      <c r="DI172" s="17">
        <v>10</v>
      </c>
      <c r="DJ172" s="17">
        <v>3778</v>
      </c>
      <c r="DK172" s="17">
        <v>862</v>
      </c>
      <c r="DL172" s="17">
        <v>67</v>
      </c>
      <c r="DM172" s="17">
        <v>79</v>
      </c>
      <c r="DN172" s="17">
        <v>566</v>
      </c>
      <c r="DO172" s="17">
        <v>26</v>
      </c>
      <c r="DP172" s="17">
        <v>13</v>
      </c>
      <c r="DQ172" s="17">
        <v>2581</v>
      </c>
      <c r="DR172" s="17">
        <v>309</v>
      </c>
      <c r="DS172" s="17">
        <v>26</v>
      </c>
      <c r="DT172" s="17">
        <v>3788</v>
      </c>
      <c r="DU172" s="17">
        <v>2582</v>
      </c>
      <c r="DV172" s="17">
        <v>279</v>
      </c>
      <c r="DW172" s="17">
        <v>166</v>
      </c>
      <c r="DX172" s="17">
        <v>761</v>
      </c>
      <c r="DY172" s="17">
        <v>3788</v>
      </c>
      <c r="DZ172" s="17">
        <v>1200</v>
      </c>
      <c r="EA172" s="17">
        <v>1880</v>
      </c>
      <c r="EB172" s="24">
        <v>818</v>
      </c>
      <c r="EC172">
        <v>734</v>
      </c>
      <c r="ED172">
        <v>708</v>
      </c>
      <c r="EE172">
        <v>27</v>
      </c>
      <c r="EF172">
        <v>0</v>
      </c>
      <c r="EG172">
        <v>6</v>
      </c>
      <c r="EH172">
        <v>11</v>
      </c>
      <c r="EI172">
        <v>10</v>
      </c>
      <c r="EJ172">
        <v>23</v>
      </c>
      <c r="EK172">
        <v>8</v>
      </c>
      <c r="EL172">
        <v>15</v>
      </c>
    </row>
    <row r="173" spans="50:142">
      <c r="AX173" s="24"/>
      <c r="AY173" s="17" t="s">
        <v>535</v>
      </c>
      <c r="AZ173" s="18" t="s">
        <v>97</v>
      </c>
      <c r="BA173" s="17">
        <v>1254</v>
      </c>
      <c r="BB173" s="17">
        <v>771</v>
      </c>
      <c r="BC173" s="17">
        <v>565</v>
      </c>
      <c r="BD173" s="17">
        <v>155</v>
      </c>
      <c r="BE173" s="17">
        <v>206</v>
      </c>
      <c r="BF173" s="17">
        <v>206</v>
      </c>
      <c r="BG173" s="17">
        <v>52</v>
      </c>
      <c r="BH173" s="17">
        <v>45</v>
      </c>
      <c r="BI173" s="17">
        <v>31</v>
      </c>
      <c r="BJ173" s="17">
        <v>31</v>
      </c>
      <c r="BK173" s="17"/>
      <c r="BL173" s="17"/>
      <c r="BM173" s="17">
        <v>109</v>
      </c>
      <c r="BN173" s="17"/>
      <c r="BO173" s="17">
        <v>206</v>
      </c>
      <c r="BP173" s="17">
        <v>108</v>
      </c>
      <c r="BQ173" s="17">
        <v>11</v>
      </c>
      <c r="BR173" s="17">
        <v>23</v>
      </c>
      <c r="BS173" s="17">
        <v>19</v>
      </c>
      <c r="BT173" s="17"/>
      <c r="BU173" s="17"/>
      <c r="BV173" s="17">
        <v>98</v>
      </c>
      <c r="BW173" s="17"/>
      <c r="BX173" s="17"/>
      <c r="BY173" s="14">
        <v>206</v>
      </c>
      <c r="BZ173" s="24">
        <v>195</v>
      </c>
      <c r="CA173" s="24">
        <v>11</v>
      </c>
      <c r="CB173" s="24"/>
      <c r="CC173" s="24"/>
      <c r="CD173" s="24">
        <v>206</v>
      </c>
      <c r="CE173" s="24"/>
      <c r="CF173" s="24">
        <v>181</v>
      </c>
      <c r="CG173" s="24">
        <v>132</v>
      </c>
      <c r="CH173">
        <v>43</v>
      </c>
      <c r="CI173">
        <v>25</v>
      </c>
      <c r="CJ173" s="17">
        <v>0</v>
      </c>
      <c r="CK173" s="17"/>
      <c r="CL173" s="17"/>
      <c r="CM173" s="17"/>
      <c r="CN173" s="17"/>
      <c r="CO173" s="17">
        <v>0</v>
      </c>
      <c r="CP173" s="17"/>
      <c r="CQ173" s="17"/>
      <c r="CR173" s="17"/>
      <c r="CS173" s="17"/>
      <c r="CT173" s="17" t="s">
        <v>535</v>
      </c>
      <c r="CU173" s="18" t="s">
        <v>97</v>
      </c>
      <c r="CV173" s="17">
        <v>1391</v>
      </c>
      <c r="CW173" s="17">
        <v>0</v>
      </c>
      <c r="CX173" s="17">
        <v>0</v>
      </c>
      <c r="CY173" s="17">
        <v>0</v>
      </c>
      <c r="CZ173" s="17">
        <v>0</v>
      </c>
      <c r="DA173" s="17">
        <v>0</v>
      </c>
      <c r="DB173" s="17"/>
      <c r="DC173" s="17"/>
      <c r="DD173" s="17"/>
      <c r="DE173" s="17"/>
      <c r="DF173" s="17"/>
      <c r="DG173" s="17"/>
      <c r="DH173" s="17"/>
      <c r="DI173" s="17"/>
      <c r="DJ173" s="17">
        <v>0</v>
      </c>
      <c r="DK173" s="17"/>
      <c r="DL173" s="17"/>
      <c r="DM173" s="17"/>
      <c r="DN173" s="17"/>
      <c r="DO173" s="17"/>
      <c r="DP173" s="17"/>
      <c r="DQ173" s="17"/>
      <c r="DR173" s="17"/>
      <c r="DS173" s="17"/>
      <c r="DT173" s="14">
        <v>0</v>
      </c>
      <c r="DU173" s="24"/>
      <c r="DV173" s="24">
        <v>0</v>
      </c>
      <c r="DW173" s="24">
        <v>0</v>
      </c>
      <c r="DX173" s="24">
        <v>0</v>
      </c>
      <c r="DY173" s="24">
        <v>0</v>
      </c>
      <c r="DZ173" s="24">
        <v>0</v>
      </c>
      <c r="EA173" s="24"/>
      <c r="EB173" s="24"/>
      <c r="EE173">
        <v>0</v>
      </c>
      <c r="EF173">
        <v>0</v>
      </c>
      <c r="EG173">
        <v>0</v>
      </c>
      <c r="EH173">
        <v>0</v>
      </c>
      <c r="EI173">
        <v>0</v>
      </c>
      <c r="EJ173">
        <v>0</v>
      </c>
      <c r="EK173">
        <v>0</v>
      </c>
      <c r="EL173">
        <v>0</v>
      </c>
    </row>
    <row r="174" spans="51:52">
      <c r="AY174" s="17"/>
      <c r="AZ174" s="18"/>
    </row>
    <row r="175" spans="51:52">
      <c r="AY175" s="17"/>
      <c r="AZ175" s="18"/>
    </row>
    <row r="176" spans="51:52">
      <c r="AY176" s="17"/>
      <c r="AZ176" s="18"/>
    </row>
    <row r="177" spans="51:52">
      <c r="AY177" s="17"/>
      <c r="AZ177" s="18"/>
    </row>
    <row r="178" spans="51:52">
      <c r="AY178" s="17"/>
      <c r="AZ178" s="18"/>
    </row>
    <row r="179" spans="51:52">
      <c r="AY179" s="14"/>
      <c r="AZ179" s="18"/>
    </row>
    <row r="180" spans="51:52">
      <c r="AY180" s="17"/>
      <c r="AZ180" s="18"/>
    </row>
    <row r="181" spans="51:52">
      <c r="AY181" s="17"/>
      <c r="AZ181" s="18"/>
    </row>
    <row r="182" spans="51:52">
      <c r="AY182" s="17"/>
      <c r="AZ182" s="18"/>
    </row>
    <row r="183" spans="51:52">
      <c r="AY183" s="17"/>
      <c r="AZ183" s="18"/>
    </row>
    <row r="184" spans="51:52">
      <c r="AY184" s="17"/>
      <c r="AZ184" s="18"/>
    </row>
    <row r="185" spans="51:52">
      <c r="AY185" s="17"/>
      <c r="AZ185" s="18"/>
    </row>
    <row r="186" spans="51:52">
      <c r="AY186" s="17"/>
      <c r="AZ186" s="18"/>
    </row>
    <row r="187" spans="51:52">
      <c r="AY187" s="17"/>
      <c r="AZ187" s="18"/>
    </row>
    <row r="188" spans="51:52">
      <c r="AY188" s="17"/>
      <c r="AZ188" s="18"/>
    </row>
    <row r="189" spans="51:52">
      <c r="AY189" s="17"/>
      <c r="AZ189" s="18"/>
    </row>
    <row r="190" spans="51:52">
      <c r="AY190" s="14"/>
      <c r="AZ190" s="18"/>
    </row>
    <row r="191" spans="51:52">
      <c r="AY191" s="14"/>
      <c r="AZ191" s="18"/>
    </row>
    <row r="192" spans="51:52">
      <c r="AY192" s="14"/>
      <c r="AZ192" s="18"/>
    </row>
    <row r="193" spans="51:52">
      <c r="AY193" s="14"/>
      <c r="AZ193" s="18"/>
    </row>
    <row r="194" spans="51:52">
      <c r="AY194" s="17"/>
      <c r="AZ194" s="18"/>
    </row>
    <row r="195" spans="50:132">
      <c r="AX195" s="14"/>
      <c r="AY195" s="14"/>
      <c r="AZ195" s="14"/>
      <c r="BA195" s="14" t="s">
        <v>25</v>
      </c>
      <c r="BB195" s="14" t="s">
        <v>27</v>
      </c>
      <c r="BC195" s="14" t="s">
        <v>28</v>
      </c>
      <c r="BD195" s="14" t="s">
        <v>29</v>
      </c>
      <c r="BE195" s="14" t="s">
        <v>30</v>
      </c>
      <c r="BF195" s="14" t="s">
        <v>31</v>
      </c>
      <c r="BG195" s="14" t="s">
        <v>32</v>
      </c>
      <c r="BH195" s="14" t="s">
        <v>33</v>
      </c>
      <c r="BI195" s="14" t="s">
        <v>543</v>
      </c>
      <c r="BJ195" s="14" t="s">
        <v>35</v>
      </c>
      <c r="BK195" s="14" t="s">
        <v>36</v>
      </c>
      <c r="BL195" s="14" t="s">
        <v>544</v>
      </c>
      <c r="BM195" s="14" t="s">
        <v>38</v>
      </c>
      <c r="BN195" s="14" t="s">
        <v>545</v>
      </c>
      <c r="BO195" s="14" t="s">
        <v>546</v>
      </c>
      <c r="BP195" s="14" t="s">
        <v>41</v>
      </c>
      <c r="BQ195" s="14" t="s">
        <v>42</v>
      </c>
      <c r="BR195" s="14" t="s">
        <v>547</v>
      </c>
      <c r="BS195" s="14" t="s">
        <v>44</v>
      </c>
      <c r="BT195" s="14" t="s">
        <v>548</v>
      </c>
      <c r="BU195" s="14" t="s">
        <v>549</v>
      </c>
      <c r="BV195" s="14" t="s">
        <v>550</v>
      </c>
      <c r="BW195" s="14" t="s">
        <v>48</v>
      </c>
      <c r="BX195" s="14" t="s">
        <v>49</v>
      </c>
      <c r="BY195" s="14" t="s">
        <v>551</v>
      </c>
      <c r="BZ195" s="14" t="s">
        <v>552</v>
      </c>
      <c r="CA195" s="14" t="s">
        <v>553</v>
      </c>
      <c r="CB195" s="14" t="s">
        <v>53</v>
      </c>
      <c r="CC195" s="14" t="s">
        <v>554</v>
      </c>
      <c r="CD195" s="14" t="s">
        <v>55</v>
      </c>
      <c r="CE195" s="14" t="s">
        <v>56</v>
      </c>
      <c r="CF195" s="14" t="s">
        <v>57</v>
      </c>
      <c r="CG195" s="14" t="s">
        <v>58</v>
      </c>
      <c r="CH195" s="25" t="s">
        <v>59</v>
      </c>
      <c r="CI195" s="14" t="s">
        <v>60</v>
      </c>
      <c r="CJ195" s="14" t="s">
        <v>61</v>
      </c>
      <c r="CK195" s="14" t="s">
        <v>62</v>
      </c>
      <c r="CL195" s="14" t="s">
        <v>63</v>
      </c>
      <c r="CM195" s="14" t="s">
        <v>64</v>
      </c>
      <c r="CN195" s="14" t="s">
        <v>65</v>
      </c>
      <c r="CO195" s="14" t="s">
        <v>555</v>
      </c>
      <c r="CP195" s="14" t="s">
        <v>68</v>
      </c>
      <c r="CQ195" s="14" t="s">
        <v>69</v>
      </c>
      <c r="CR195" s="14"/>
      <c r="CS195" s="14"/>
      <c r="CT195" s="14"/>
      <c r="CU195" s="28"/>
      <c r="CV195" s="14"/>
      <c r="CW195" s="14"/>
      <c r="CX195" s="14"/>
      <c r="CY195" s="14"/>
      <c r="CZ195" s="14"/>
      <c r="DA195" s="14"/>
      <c r="DB195" s="14"/>
      <c r="DC195" s="14"/>
      <c r="DD195" s="14"/>
      <c r="DE195" s="14"/>
      <c r="DF195" s="14"/>
      <c r="DG195" s="14"/>
      <c r="DH195" s="14"/>
      <c r="DI195" s="14"/>
      <c r="DJ195" s="14"/>
      <c r="DK195" s="14"/>
      <c r="DL195" s="14"/>
      <c r="DM195" s="14"/>
      <c r="DN195" s="14"/>
      <c r="DO195" s="14"/>
      <c r="DP195" s="14"/>
      <c r="DQ195" s="14"/>
      <c r="DR195" s="14"/>
      <c r="DS195" s="14"/>
      <c r="DT195" s="14"/>
      <c r="DU195" s="14"/>
      <c r="DV195" s="14"/>
      <c r="DW195" s="14"/>
      <c r="DX195" s="14"/>
      <c r="DY195" s="14"/>
      <c r="DZ195" s="14"/>
      <c r="EA195" s="14"/>
      <c r="EB195" s="14"/>
    </row>
    <row r="196" spans="50:52">
      <c r="AX196" s="33" t="s">
        <v>558</v>
      </c>
      <c r="AY196" s="17" t="s">
        <v>99</v>
      </c>
      <c r="AZ196" s="18" t="s">
        <v>11</v>
      </c>
    </row>
    <row r="197" spans="51:95">
      <c r="AY197" s="17" t="s">
        <v>101</v>
      </c>
      <c r="AZ197" s="18" t="s">
        <v>11</v>
      </c>
      <c r="BA197">
        <f>SUM(BA198:BA216)</f>
        <v>655808</v>
      </c>
      <c r="BB197">
        <f t="shared" ref="BB197:CQ197" si="0">SUM(BB198:BB216)</f>
        <v>407243</v>
      </c>
      <c r="BC197">
        <f t="shared" si="0"/>
        <v>181848</v>
      </c>
      <c r="BD197">
        <f t="shared" si="0"/>
        <v>88780</v>
      </c>
      <c r="BE197">
        <f t="shared" si="0"/>
        <v>0</v>
      </c>
      <c r="BF197">
        <f t="shared" si="0"/>
        <v>226386</v>
      </c>
      <c r="BG197">
        <f t="shared" si="0"/>
        <v>37664</v>
      </c>
      <c r="BH197">
        <f t="shared" si="0"/>
        <v>62637</v>
      </c>
      <c r="BI197">
        <f t="shared" si="0"/>
        <v>52939</v>
      </c>
      <c r="BJ197">
        <f t="shared" si="0"/>
        <v>31529</v>
      </c>
      <c r="BK197">
        <f t="shared" si="0"/>
        <v>5527</v>
      </c>
      <c r="BL197">
        <f t="shared" si="0"/>
        <v>5675</v>
      </c>
      <c r="BM197">
        <f t="shared" si="0"/>
        <v>125830</v>
      </c>
      <c r="BN197">
        <f t="shared" si="0"/>
        <v>255</v>
      </c>
      <c r="BO197">
        <f t="shared" si="0"/>
        <v>226131</v>
      </c>
      <c r="BP197">
        <f t="shared" si="0"/>
        <v>104525</v>
      </c>
      <c r="BQ197">
        <f t="shared" si="0"/>
        <v>11760</v>
      </c>
      <c r="BR197">
        <f t="shared" si="0"/>
        <v>12470</v>
      </c>
      <c r="BS197">
        <f t="shared" si="0"/>
        <v>52022</v>
      </c>
      <c r="BT197">
        <f t="shared" si="0"/>
        <v>11401</v>
      </c>
      <c r="BU197">
        <f t="shared" si="0"/>
        <v>9126</v>
      </c>
      <c r="BV197">
        <f t="shared" si="0"/>
        <v>104341</v>
      </c>
      <c r="BW197">
        <f t="shared" si="0"/>
        <v>10217</v>
      </c>
      <c r="BX197">
        <f t="shared" si="0"/>
        <v>7048</v>
      </c>
      <c r="BY197">
        <f t="shared" si="0"/>
        <v>226386</v>
      </c>
      <c r="BZ197">
        <f t="shared" si="0"/>
        <v>145553</v>
      </c>
      <c r="CA197">
        <f t="shared" si="0"/>
        <v>16469</v>
      </c>
      <c r="CB197">
        <f t="shared" si="0"/>
        <v>17541</v>
      </c>
      <c r="CC197">
        <f t="shared" si="0"/>
        <v>46823</v>
      </c>
      <c r="CD197">
        <f t="shared" si="0"/>
        <v>226386</v>
      </c>
      <c r="CE197">
        <f t="shared" si="0"/>
        <v>9050</v>
      </c>
      <c r="CF197">
        <f t="shared" si="0"/>
        <v>125853</v>
      </c>
      <c r="CG197">
        <f t="shared" si="0"/>
        <v>50906</v>
      </c>
      <c r="CH197">
        <f t="shared" si="0"/>
        <v>62371</v>
      </c>
      <c r="CI197">
        <f t="shared" si="0"/>
        <v>91483</v>
      </c>
      <c r="CJ197">
        <f t="shared" si="0"/>
        <v>25410</v>
      </c>
      <c r="CK197">
        <f t="shared" si="0"/>
        <v>3555</v>
      </c>
      <c r="CL197">
        <f t="shared" si="0"/>
        <v>3066</v>
      </c>
      <c r="CM197">
        <f t="shared" si="0"/>
        <v>5394</v>
      </c>
      <c r="CN197">
        <f t="shared" si="0"/>
        <v>13395</v>
      </c>
      <c r="CO197">
        <f t="shared" si="0"/>
        <v>23468</v>
      </c>
      <c r="CP197">
        <f t="shared" si="0"/>
        <v>2585</v>
      </c>
      <c r="CQ197">
        <f t="shared" si="0"/>
        <v>3647</v>
      </c>
    </row>
    <row r="198" spans="51:95">
      <c r="AY198" s="17" t="s">
        <v>124</v>
      </c>
      <c r="AZ198" s="18" t="s">
        <v>11</v>
      </c>
      <c r="BA198">
        <v>25439</v>
      </c>
      <c r="BB198">
        <v>12226</v>
      </c>
      <c r="BC198">
        <v>6795</v>
      </c>
      <c r="BD198">
        <v>3572</v>
      </c>
      <c r="BF198">
        <v>5469</v>
      </c>
      <c r="BG198">
        <v>979</v>
      </c>
      <c r="BH198">
        <v>1470</v>
      </c>
      <c r="BI198">
        <v>657</v>
      </c>
      <c r="BJ198">
        <v>427</v>
      </c>
      <c r="BK198">
        <v>200</v>
      </c>
      <c r="BL198">
        <v>126</v>
      </c>
      <c r="BM198">
        <v>3008</v>
      </c>
      <c r="BN198">
        <v>12</v>
      </c>
      <c r="BO198">
        <v>5457</v>
      </c>
      <c r="BP198">
        <v>2034</v>
      </c>
      <c r="BQ198">
        <v>308</v>
      </c>
      <c r="BR198">
        <v>440</v>
      </c>
      <c r="BS198">
        <v>797</v>
      </c>
      <c r="BT198">
        <v>107</v>
      </c>
      <c r="BU198">
        <v>71</v>
      </c>
      <c r="BV198">
        <v>2653</v>
      </c>
      <c r="BW198">
        <v>419</v>
      </c>
      <c r="BX198">
        <v>351</v>
      </c>
      <c r="BY198">
        <v>5469</v>
      </c>
      <c r="BZ198">
        <v>3018</v>
      </c>
      <c r="CA198">
        <v>1208</v>
      </c>
      <c r="CB198">
        <v>494</v>
      </c>
      <c r="CC198">
        <v>749</v>
      </c>
      <c r="CD198">
        <v>5469</v>
      </c>
      <c r="CE198">
        <v>453</v>
      </c>
      <c r="CF198">
        <v>3023</v>
      </c>
      <c r="CG198">
        <v>678</v>
      </c>
      <c r="CH198">
        <v>597</v>
      </c>
      <c r="CI198">
        <v>1993</v>
      </c>
      <c r="CJ198">
        <v>296</v>
      </c>
      <c r="CK198">
        <v>15</v>
      </c>
      <c r="CL198">
        <v>76</v>
      </c>
      <c r="CM198">
        <v>30</v>
      </c>
      <c r="CN198">
        <v>175</v>
      </c>
      <c r="CO198">
        <v>196</v>
      </c>
      <c r="CP198">
        <v>14</v>
      </c>
      <c r="CQ198">
        <v>148</v>
      </c>
    </row>
    <row r="199" spans="51:95">
      <c r="AY199" s="17" t="s">
        <v>142</v>
      </c>
      <c r="AZ199" s="18" t="s">
        <v>11</v>
      </c>
      <c r="BA199">
        <v>45411</v>
      </c>
      <c r="BB199">
        <v>23151</v>
      </c>
      <c r="BC199">
        <v>4993</v>
      </c>
      <c r="BD199">
        <v>2566</v>
      </c>
      <c r="BF199">
        <v>18566</v>
      </c>
      <c r="BG199">
        <v>3098</v>
      </c>
      <c r="BH199">
        <v>3492</v>
      </c>
      <c r="BI199">
        <v>3320</v>
      </c>
      <c r="BJ199">
        <v>2886</v>
      </c>
      <c r="BK199">
        <v>142</v>
      </c>
      <c r="BL199">
        <v>99</v>
      </c>
      <c r="BM199">
        <v>11964</v>
      </c>
      <c r="BN199">
        <v>12</v>
      </c>
      <c r="BO199">
        <v>18554</v>
      </c>
      <c r="BP199">
        <v>8099</v>
      </c>
      <c r="BQ199">
        <v>805</v>
      </c>
      <c r="BR199">
        <v>670</v>
      </c>
      <c r="BS199">
        <v>4148</v>
      </c>
      <c r="BT199">
        <v>837</v>
      </c>
      <c r="BU199">
        <v>1226</v>
      </c>
      <c r="BV199">
        <v>6587</v>
      </c>
      <c r="BW199">
        <v>2324</v>
      </c>
      <c r="BX199">
        <v>1544</v>
      </c>
      <c r="BY199">
        <v>18566</v>
      </c>
      <c r="BZ199">
        <v>13416</v>
      </c>
      <c r="CA199">
        <v>323</v>
      </c>
      <c r="CB199">
        <v>1066</v>
      </c>
      <c r="CC199">
        <v>3761</v>
      </c>
      <c r="CD199">
        <v>18566</v>
      </c>
      <c r="CE199">
        <v>599</v>
      </c>
      <c r="CF199">
        <v>9037</v>
      </c>
      <c r="CG199">
        <v>4596</v>
      </c>
      <c r="CH199">
        <v>3227</v>
      </c>
      <c r="CI199">
        <v>8930</v>
      </c>
      <c r="CJ199">
        <v>353</v>
      </c>
      <c r="CK199">
        <v>111</v>
      </c>
      <c r="CL199">
        <v>0</v>
      </c>
      <c r="CM199">
        <v>42</v>
      </c>
      <c r="CN199">
        <v>200</v>
      </c>
      <c r="CO199">
        <v>351</v>
      </c>
      <c r="CP199">
        <v>27</v>
      </c>
      <c r="CQ199">
        <v>220</v>
      </c>
    </row>
    <row r="200" spans="51:95">
      <c r="AY200" s="17" t="s">
        <v>174</v>
      </c>
      <c r="AZ200" s="18" t="s">
        <v>11</v>
      </c>
      <c r="BA200">
        <v>26639</v>
      </c>
      <c r="BB200">
        <v>15889</v>
      </c>
      <c r="BC200">
        <v>5921</v>
      </c>
      <c r="BD200">
        <v>3497</v>
      </c>
      <c r="BF200">
        <v>9968</v>
      </c>
      <c r="BG200">
        <v>2624</v>
      </c>
      <c r="BH200">
        <v>3429</v>
      </c>
      <c r="BI200">
        <v>2959</v>
      </c>
      <c r="BJ200">
        <v>2563</v>
      </c>
      <c r="BK200">
        <v>222</v>
      </c>
      <c r="BL200">
        <v>212</v>
      </c>
      <c r="BM200">
        <v>3912</v>
      </c>
      <c r="BN200">
        <v>3</v>
      </c>
      <c r="BO200">
        <v>9965</v>
      </c>
      <c r="BP200">
        <v>3681</v>
      </c>
      <c r="BQ200">
        <v>553</v>
      </c>
      <c r="BR200">
        <v>410</v>
      </c>
      <c r="BS200">
        <v>2002</v>
      </c>
      <c r="BT200">
        <v>350</v>
      </c>
      <c r="BU200">
        <v>350</v>
      </c>
      <c r="BV200">
        <v>6169</v>
      </c>
      <c r="BW200">
        <v>36</v>
      </c>
      <c r="BX200">
        <v>79</v>
      </c>
      <c r="BY200">
        <v>9968</v>
      </c>
      <c r="BZ200">
        <v>6866</v>
      </c>
      <c r="CA200">
        <v>0</v>
      </c>
      <c r="CB200">
        <v>1146</v>
      </c>
      <c r="CC200">
        <v>1956</v>
      </c>
      <c r="CD200">
        <v>9968</v>
      </c>
      <c r="CE200">
        <v>0</v>
      </c>
      <c r="CF200">
        <v>6361</v>
      </c>
      <c r="CG200">
        <v>2587</v>
      </c>
      <c r="CH200">
        <v>3772</v>
      </c>
      <c r="CI200">
        <v>3607</v>
      </c>
      <c r="CJ200">
        <v>685</v>
      </c>
      <c r="CK200">
        <v>6</v>
      </c>
      <c r="CL200">
        <v>7</v>
      </c>
      <c r="CM200">
        <v>412</v>
      </c>
      <c r="CN200">
        <v>260</v>
      </c>
      <c r="CO200">
        <v>654</v>
      </c>
      <c r="CP200">
        <v>471</v>
      </c>
      <c r="CQ200">
        <v>18</v>
      </c>
    </row>
    <row r="201" spans="51:95">
      <c r="AY201" s="14" t="s">
        <v>197</v>
      </c>
      <c r="AZ201" s="18" t="s">
        <v>11</v>
      </c>
      <c r="BA201">
        <v>56792</v>
      </c>
      <c r="BB201">
        <v>24117</v>
      </c>
      <c r="BC201">
        <v>15485</v>
      </c>
      <c r="BD201">
        <v>10603</v>
      </c>
      <c r="BF201">
        <v>9293</v>
      </c>
      <c r="BG201">
        <v>2134</v>
      </c>
      <c r="BH201">
        <v>2885</v>
      </c>
      <c r="BI201">
        <v>2562</v>
      </c>
      <c r="BJ201">
        <v>581</v>
      </c>
      <c r="BK201">
        <v>207</v>
      </c>
      <c r="BL201">
        <v>177</v>
      </c>
      <c r="BM201">
        <v>4244</v>
      </c>
      <c r="BN201">
        <v>30</v>
      </c>
      <c r="BO201">
        <v>9263</v>
      </c>
      <c r="BP201">
        <v>2998</v>
      </c>
      <c r="BQ201">
        <v>475</v>
      </c>
      <c r="BR201">
        <v>445</v>
      </c>
      <c r="BS201">
        <v>595</v>
      </c>
      <c r="BT201">
        <v>414</v>
      </c>
      <c r="BU201">
        <v>466</v>
      </c>
      <c r="BV201">
        <v>5493</v>
      </c>
      <c r="BW201">
        <v>691</v>
      </c>
      <c r="BX201">
        <v>81</v>
      </c>
      <c r="BY201">
        <v>9293</v>
      </c>
      <c r="BZ201">
        <v>6081</v>
      </c>
      <c r="CA201">
        <v>322</v>
      </c>
      <c r="CB201">
        <v>222</v>
      </c>
      <c r="CC201">
        <v>2668</v>
      </c>
      <c r="CD201">
        <v>9293</v>
      </c>
      <c r="CE201">
        <v>0</v>
      </c>
      <c r="CF201">
        <v>5127</v>
      </c>
      <c r="CG201">
        <v>2213</v>
      </c>
      <c r="CH201">
        <v>2650</v>
      </c>
      <c r="CI201">
        <v>4166</v>
      </c>
      <c r="CJ201">
        <v>874</v>
      </c>
      <c r="CK201">
        <v>192</v>
      </c>
      <c r="CL201">
        <v>218</v>
      </c>
      <c r="CM201">
        <v>239</v>
      </c>
      <c r="CN201">
        <v>225</v>
      </c>
      <c r="CO201">
        <v>250</v>
      </c>
      <c r="CP201">
        <v>0</v>
      </c>
      <c r="CQ201">
        <v>109</v>
      </c>
    </row>
    <row r="202" spans="51:95">
      <c r="AY202" s="17" t="s">
        <v>217</v>
      </c>
      <c r="AZ202" s="18" t="s">
        <v>11</v>
      </c>
      <c r="BA202">
        <v>44700</v>
      </c>
      <c r="BB202">
        <v>21070</v>
      </c>
      <c r="BC202">
        <v>7563</v>
      </c>
      <c r="BD202">
        <v>4771</v>
      </c>
      <c r="BF202">
        <v>13481</v>
      </c>
      <c r="BG202">
        <v>2559</v>
      </c>
      <c r="BH202">
        <v>3752</v>
      </c>
      <c r="BI202">
        <v>3254</v>
      </c>
      <c r="BJ202">
        <v>1679</v>
      </c>
      <c r="BK202">
        <v>457</v>
      </c>
      <c r="BL202">
        <v>390</v>
      </c>
      <c r="BM202">
        <v>7170</v>
      </c>
      <c r="BN202">
        <v>0</v>
      </c>
      <c r="BO202">
        <v>13481</v>
      </c>
      <c r="BP202">
        <v>6403</v>
      </c>
      <c r="BQ202">
        <v>836</v>
      </c>
      <c r="BR202">
        <v>1136</v>
      </c>
      <c r="BS202">
        <v>2912</v>
      </c>
      <c r="BT202">
        <v>858</v>
      </c>
      <c r="BU202">
        <v>661</v>
      </c>
      <c r="BV202">
        <v>6785</v>
      </c>
      <c r="BW202">
        <v>229</v>
      </c>
      <c r="BX202">
        <v>64</v>
      </c>
      <c r="BY202">
        <v>13481</v>
      </c>
      <c r="BZ202">
        <v>6373</v>
      </c>
      <c r="CA202">
        <v>921</v>
      </c>
      <c r="CB202">
        <v>929</v>
      </c>
      <c r="CC202">
        <v>5258</v>
      </c>
      <c r="CD202">
        <v>13481</v>
      </c>
      <c r="CE202">
        <v>0</v>
      </c>
      <c r="CF202">
        <v>7302</v>
      </c>
      <c r="CG202">
        <v>3541</v>
      </c>
      <c r="CH202">
        <v>3647</v>
      </c>
      <c r="CI202">
        <v>6179</v>
      </c>
      <c r="CJ202">
        <v>2054</v>
      </c>
      <c r="CK202">
        <v>1008</v>
      </c>
      <c r="CL202">
        <v>713</v>
      </c>
      <c r="CM202">
        <v>169</v>
      </c>
      <c r="CN202">
        <v>164</v>
      </c>
      <c r="CO202">
        <v>1689</v>
      </c>
      <c r="CP202">
        <v>61</v>
      </c>
      <c r="CQ202">
        <v>111</v>
      </c>
    </row>
    <row r="203" spans="51:95">
      <c r="AY203" s="17" t="s">
        <v>246</v>
      </c>
      <c r="AZ203" s="18" t="s">
        <v>11</v>
      </c>
      <c r="BA203">
        <v>33897</v>
      </c>
      <c r="BB203">
        <v>26526</v>
      </c>
      <c r="BC203">
        <v>11049</v>
      </c>
      <c r="BD203">
        <v>6975</v>
      </c>
      <c r="BF203">
        <v>15360</v>
      </c>
      <c r="BG203">
        <v>2889</v>
      </c>
      <c r="BH203">
        <v>7781</v>
      </c>
      <c r="BI203">
        <v>6966</v>
      </c>
      <c r="BJ203">
        <v>2226</v>
      </c>
      <c r="BK203">
        <v>1109</v>
      </c>
      <c r="BL203">
        <v>998</v>
      </c>
      <c r="BM203">
        <v>4690</v>
      </c>
      <c r="BN203">
        <v>0</v>
      </c>
      <c r="BO203">
        <v>15360</v>
      </c>
      <c r="BP203">
        <v>2805</v>
      </c>
      <c r="BQ203">
        <v>866</v>
      </c>
      <c r="BR203">
        <v>249</v>
      </c>
      <c r="BS203">
        <v>875</v>
      </c>
      <c r="BT203">
        <v>314</v>
      </c>
      <c r="BU203">
        <v>378</v>
      </c>
      <c r="BV203">
        <v>10741</v>
      </c>
      <c r="BW203">
        <v>1124</v>
      </c>
      <c r="BX203">
        <v>690</v>
      </c>
      <c r="BY203">
        <v>15360</v>
      </c>
      <c r="BZ203">
        <v>9459</v>
      </c>
      <c r="CA203">
        <v>1099</v>
      </c>
      <c r="CB203">
        <v>2122</v>
      </c>
      <c r="CC203">
        <v>2680</v>
      </c>
      <c r="CD203">
        <v>15360</v>
      </c>
      <c r="CE203">
        <v>1566</v>
      </c>
      <c r="CF203">
        <v>6873</v>
      </c>
      <c r="CG203">
        <v>2384</v>
      </c>
      <c r="CH203">
        <v>2362</v>
      </c>
      <c r="CI203">
        <v>6921</v>
      </c>
      <c r="CJ203">
        <v>169</v>
      </c>
      <c r="CK203">
        <v>4</v>
      </c>
      <c r="CL203">
        <v>1</v>
      </c>
      <c r="CM203">
        <v>26</v>
      </c>
      <c r="CN203">
        <v>138</v>
      </c>
      <c r="CO203">
        <v>131</v>
      </c>
      <c r="CP203">
        <v>0</v>
      </c>
      <c r="CQ203">
        <v>17</v>
      </c>
    </row>
    <row r="204" spans="51:95">
      <c r="AY204" s="17" t="s">
        <v>272</v>
      </c>
      <c r="AZ204" s="18" t="s">
        <v>11</v>
      </c>
      <c r="BA204">
        <v>50008</v>
      </c>
      <c r="BB204">
        <v>32092</v>
      </c>
      <c r="BC204">
        <v>14727</v>
      </c>
      <c r="BD204">
        <v>5516</v>
      </c>
      <c r="BF204">
        <v>17336</v>
      </c>
      <c r="BG204">
        <v>1111</v>
      </c>
      <c r="BH204">
        <v>2327</v>
      </c>
      <c r="BI204">
        <v>1896</v>
      </c>
      <c r="BJ204">
        <v>1781</v>
      </c>
      <c r="BK204">
        <v>31</v>
      </c>
      <c r="BL204">
        <v>21</v>
      </c>
      <c r="BM204">
        <v>13880</v>
      </c>
      <c r="BN204">
        <v>18</v>
      </c>
      <c r="BO204">
        <v>17318</v>
      </c>
      <c r="BP204">
        <v>13195</v>
      </c>
      <c r="BQ204">
        <v>412</v>
      </c>
      <c r="BR204">
        <v>110</v>
      </c>
      <c r="BS204">
        <v>11895</v>
      </c>
      <c r="BT204">
        <v>100</v>
      </c>
      <c r="BU204">
        <v>58</v>
      </c>
      <c r="BV204">
        <v>4088</v>
      </c>
      <c r="BW204">
        <v>22</v>
      </c>
      <c r="BX204">
        <v>13</v>
      </c>
      <c r="BY204">
        <v>17336</v>
      </c>
      <c r="BZ204">
        <v>17336</v>
      </c>
      <c r="CA204">
        <v>0</v>
      </c>
      <c r="CB204">
        <v>0</v>
      </c>
      <c r="CC204">
        <v>0</v>
      </c>
      <c r="CD204">
        <v>17336</v>
      </c>
      <c r="CE204">
        <v>0</v>
      </c>
      <c r="CF204">
        <v>10996</v>
      </c>
      <c r="CG204">
        <v>4138</v>
      </c>
      <c r="CH204">
        <v>6206</v>
      </c>
      <c r="CI204">
        <v>6340</v>
      </c>
      <c r="CJ204">
        <v>727</v>
      </c>
      <c r="CK204">
        <v>7</v>
      </c>
      <c r="CL204">
        <v>68</v>
      </c>
      <c r="CM204">
        <v>126</v>
      </c>
      <c r="CN204">
        <v>526</v>
      </c>
      <c r="CO204">
        <v>637</v>
      </c>
      <c r="CP204">
        <v>16</v>
      </c>
      <c r="CQ204">
        <v>35</v>
      </c>
    </row>
    <row r="205" spans="51:95">
      <c r="AY205" s="17" t="s">
        <v>297</v>
      </c>
      <c r="AZ205" s="18" t="s">
        <v>11</v>
      </c>
      <c r="BA205">
        <v>56192</v>
      </c>
      <c r="BB205">
        <v>32075</v>
      </c>
      <c r="BC205">
        <v>13540</v>
      </c>
      <c r="BD205">
        <v>7203</v>
      </c>
      <c r="BF205">
        <v>18385</v>
      </c>
      <c r="BG205">
        <v>1284</v>
      </c>
      <c r="BH205">
        <v>8161</v>
      </c>
      <c r="BI205">
        <v>7335</v>
      </c>
      <c r="BJ205">
        <v>3241</v>
      </c>
      <c r="BK205">
        <v>735</v>
      </c>
      <c r="BL205">
        <v>897</v>
      </c>
      <c r="BM205">
        <v>8909</v>
      </c>
      <c r="BN205">
        <v>31</v>
      </c>
      <c r="BO205">
        <v>18354</v>
      </c>
      <c r="BP205">
        <v>7081</v>
      </c>
      <c r="BQ205">
        <v>119</v>
      </c>
      <c r="BR205">
        <v>328</v>
      </c>
      <c r="BS205">
        <v>2981</v>
      </c>
      <c r="BT205">
        <v>1770</v>
      </c>
      <c r="BU205">
        <v>1224</v>
      </c>
      <c r="BV205">
        <v>10314</v>
      </c>
      <c r="BW205">
        <v>738</v>
      </c>
      <c r="BX205">
        <v>221</v>
      </c>
      <c r="BY205">
        <v>18385</v>
      </c>
      <c r="BZ205">
        <v>11368</v>
      </c>
      <c r="CA205">
        <v>816</v>
      </c>
      <c r="CB205">
        <v>1842</v>
      </c>
      <c r="CC205">
        <v>4359</v>
      </c>
      <c r="CD205">
        <v>18385</v>
      </c>
      <c r="CE205">
        <v>193</v>
      </c>
      <c r="CF205">
        <v>10072</v>
      </c>
      <c r="CG205">
        <v>4245</v>
      </c>
      <c r="CH205">
        <v>5592</v>
      </c>
      <c r="CI205">
        <v>8120</v>
      </c>
      <c r="CJ205">
        <v>2428</v>
      </c>
      <c r="CK205">
        <v>0</v>
      </c>
      <c r="CL205">
        <v>2</v>
      </c>
      <c r="CM205">
        <v>22</v>
      </c>
      <c r="CN205">
        <v>2404</v>
      </c>
      <c r="CO205">
        <v>2428</v>
      </c>
      <c r="CP205">
        <v>44</v>
      </c>
      <c r="CQ205">
        <v>98</v>
      </c>
    </row>
    <row r="206" spans="51:95">
      <c r="AY206" s="17" t="s">
        <v>337</v>
      </c>
      <c r="AZ206" s="18" t="s">
        <v>11</v>
      </c>
      <c r="BA206">
        <v>27745</v>
      </c>
      <c r="BB206">
        <v>21942</v>
      </c>
      <c r="BC206">
        <v>10925</v>
      </c>
      <c r="BD206">
        <v>5416</v>
      </c>
      <c r="BF206">
        <v>10916</v>
      </c>
      <c r="BG206">
        <v>1057</v>
      </c>
      <c r="BH206">
        <v>2048</v>
      </c>
      <c r="BI206">
        <v>1099</v>
      </c>
      <c r="BJ206">
        <v>685</v>
      </c>
      <c r="BK206">
        <v>69</v>
      </c>
      <c r="BL206">
        <v>195</v>
      </c>
      <c r="BM206">
        <v>7811</v>
      </c>
      <c r="BN206">
        <v>0</v>
      </c>
      <c r="BO206">
        <v>10916</v>
      </c>
      <c r="BP206">
        <v>6397</v>
      </c>
      <c r="BQ206">
        <v>1316</v>
      </c>
      <c r="BR206">
        <v>1594</v>
      </c>
      <c r="BS206">
        <v>2594</v>
      </c>
      <c r="BT206">
        <v>483</v>
      </c>
      <c r="BU206">
        <v>410</v>
      </c>
      <c r="BV206">
        <v>3789</v>
      </c>
      <c r="BW206">
        <v>522</v>
      </c>
      <c r="BX206">
        <v>208</v>
      </c>
      <c r="BY206">
        <v>10916</v>
      </c>
      <c r="BZ206">
        <v>9258</v>
      </c>
      <c r="CA206">
        <v>0</v>
      </c>
      <c r="CB206">
        <v>1335</v>
      </c>
      <c r="CC206">
        <v>323</v>
      </c>
      <c r="CD206">
        <v>10916</v>
      </c>
      <c r="CE206">
        <v>2783</v>
      </c>
      <c r="CF206">
        <v>5253</v>
      </c>
      <c r="CG206">
        <v>1891</v>
      </c>
      <c r="CH206">
        <v>2090</v>
      </c>
      <c r="CI206">
        <v>2880</v>
      </c>
      <c r="CJ206">
        <v>937</v>
      </c>
      <c r="CK206">
        <v>0</v>
      </c>
      <c r="CL206">
        <v>0</v>
      </c>
      <c r="CM206">
        <v>0</v>
      </c>
      <c r="CN206">
        <v>937</v>
      </c>
      <c r="CO206">
        <v>646</v>
      </c>
      <c r="CP206">
        <v>128</v>
      </c>
      <c r="CQ206">
        <v>374</v>
      </c>
    </row>
    <row r="207" spans="51:95">
      <c r="AY207" s="17" t="s">
        <v>354</v>
      </c>
      <c r="AZ207" s="18" t="s">
        <v>11</v>
      </c>
      <c r="BA207">
        <v>31250</v>
      </c>
      <c r="BB207">
        <v>28258</v>
      </c>
      <c r="BC207">
        <v>10582</v>
      </c>
      <c r="BD207">
        <v>4088</v>
      </c>
      <c r="BF207">
        <v>17697</v>
      </c>
      <c r="BG207">
        <v>5622</v>
      </c>
      <c r="BH207">
        <v>3122</v>
      </c>
      <c r="BI207">
        <v>2457</v>
      </c>
      <c r="BJ207">
        <v>1893</v>
      </c>
      <c r="BK207">
        <v>168</v>
      </c>
      <c r="BL207">
        <v>156</v>
      </c>
      <c r="BM207">
        <v>8933</v>
      </c>
      <c r="BN207">
        <v>20</v>
      </c>
      <c r="BO207">
        <v>17677</v>
      </c>
      <c r="BP207">
        <v>8278</v>
      </c>
      <c r="BQ207">
        <v>1082</v>
      </c>
      <c r="BR207">
        <v>1413</v>
      </c>
      <c r="BS207">
        <v>1978</v>
      </c>
      <c r="BT207">
        <v>1376</v>
      </c>
      <c r="BU207">
        <v>1653</v>
      </c>
      <c r="BV207">
        <v>9130</v>
      </c>
      <c r="BW207">
        <v>128</v>
      </c>
      <c r="BX207">
        <v>141</v>
      </c>
      <c r="BY207">
        <v>17697</v>
      </c>
      <c r="BZ207">
        <v>15491</v>
      </c>
      <c r="CA207">
        <v>599</v>
      </c>
      <c r="CB207">
        <v>634</v>
      </c>
      <c r="CC207">
        <v>973</v>
      </c>
      <c r="CD207">
        <v>17697</v>
      </c>
      <c r="CE207">
        <v>280</v>
      </c>
      <c r="CF207">
        <v>12127</v>
      </c>
      <c r="CG207">
        <v>5344</v>
      </c>
      <c r="CH207">
        <v>6783</v>
      </c>
      <c r="CI207">
        <v>5290</v>
      </c>
      <c r="CJ207">
        <v>5804</v>
      </c>
      <c r="CK207">
        <v>1748</v>
      </c>
      <c r="CL207">
        <v>1194</v>
      </c>
      <c r="CM207">
        <v>2078</v>
      </c>
      <c r="CN207">
        <v>784</v>
      </c>
      <c r="CO207">
        <v>5724</v>
      </c>
      <c r="CP207">
        <v>227</v>
      </c>
      <c r="CQ207">
        <v>396</v>
      </c>
    </row>
    <row r="208" spans="51:95">
      <c r="AY208" s="17" t="s">
        <v>380</v>
      </c>
      <c r="AZ208" s="18" t="s">
        <v>11</v>
      </c>
      <c r="BA208">
        <v>71346</v>
      </c>
      <c r="BB208">
        <v>42063</v>
      </c>
      <c r="BC208">
        <v>21805</v>
      </c>
      <c r="BD208">
        <v>9451</v>
      </c>
      <c r="BF208">
        <v>20344</v>
      </c>
      <c r="BG208">
        <v>4535</v>
      </c>
      <c r="BH208">
        <v>6152</v>
      </c>
      <c r="BI208">
        <v>5607</v>
      </c>
      <c r="BJ208">
        <v>3327</v>
      </c>
      <c r="BK208">
        <v>682</v>
      </c>
      <c r="BL208">
        <v>1060</v>
      </c>
      <c r="BM208">
        <v>9577</v>
      </c>
      <c r="BN208">
        <v>80</v>
      </c>
      <c r="BO208">
        <v>20264</v>
      </c>
      <c r="BP208">
        <v>7502</v>
      </c>
      <c r="BQ208">
        <v>1013</v>
      </c>
      <c r="BR208">
        <v>2380</v>
      </c>
      <c r="BS208">
        <v>2967</v>
      </c>
      <c r="BT208">
        <v>590</v>
      </c>
      <c r="BU208">
        <v>437</v>
      </c>
      <c r="BV208">
        <v>11174</v>
      </c>
      <c r="BW208">
        <v>1117</v>
      </c>
      <c r="BX208">
        <v>471</v>
      </c>
      <c r="BY208">
        <v>20344</v>
      </c>
      <c r="BZ208">
        <v>7473</v>
      </c>
      <c r="CA208">
        <v>2497</v>
      </c>
      <c r="CB208">
        <v>2555</v>
      </c>
      <c r="CC208">
        <v>7819</v>
      </c>
      <c r="CD208">
        <v>20344</v>
      </c>
      <c r="CE208">
        <v>1272</v>
      </c>
      <c r="CF208">
        <v>8941</v>
      </c>
      <c r="CG208">
        <v>2090</v>
      </c>
      <c r="CH208">
        <v>4920</v>
      </c>
      <c r="CI208">
        <v>10131</v>
      </c>
      <c r="CJ208">
        <v>7258</v>
      </c>
      <c r="CK208">
        <v>122</v>
      </c>
      <c r="CL208">
        <v>658</v>
      </c>
      <c r="CM208">
        <v>2047</v>
      </c>
      <c r="CN208">
        <v>4431</v>
      </c>
      <c r="CO208">
        <v>7178</v>
      </c>
      <c r="CP208">
        <v>832</v>
      </c>
      <c r="CQ208">
        <v>1133</v>
      </c>
    </row>
    <row r="209" spans="51:95">
      <c r="AY209" s="17" t="s">
        <v>420</v>
      </c>
      <c r="AZ209" s="18" t="s">
        <v>11</v>
      </c>
      <c r="BA209">
        <v>31249</v>
      </c>
      <c r="BB209">
        <v>15366</v>
      </c>
      <c r="BC209">
        <v>7331</v>
      </c>
      <c r="BD209">
        <v>3318</v>
      </c>
      <c r="BF209">
        <v>7984</v>
      </c>
      <c r="BG209">
        <v>495</v>
      </c>
      <c r="BH209">
        <v>3920</v>
      </c>
      <c r="BI209">
        <v>3580</v>
      </c>
      <c r="BJ209">
        <v>2190</v>
      </c>
      <c r="BK209">
        <v>560</v>
      </c>
      <c r="BL209">
        <v>526</v>
      </c>
      <c r="BM209">
        <v>3565</v>
      </c>
      <c r="BN209">
        <v>4</v>
      </c>
      <c r="BO209">
        <v>7980</v>
      </c>
      <c r="BP209">
        <v>2759</v>
      </c>
      <c r="BQ209">
        <v>37</v>
      </c>
      <c r="BR209">
        <v>149</v>
      </c>
      <c r="BS209">
        <v>1079</v>
      </c>
      <c r="BT209">
        <v>921</v>
      </c>
      <c r="BU209">
        <v>491</v>
      </c>
      <c r="BV209">
        <v>4810</v>
      </c>
      <c r="BW209">
        <v>309</v>
      </c>
      <c r="BX209">
        <v>102</v>
      </c>
      <c r="BY209">
        <v>7984</v>
      </c>
      <c r="BZ209">
        <v>4938</v>
      </c>
      <c r="CA209">
        <v>245</v>
      </c>
      <c r="CB209">
        <v>703</v>
      </c>
      <c r="CC209">
        <v>2098</v>
      </c>
      <c r="CD209">
        <v>7984</v>
      </c>
      <c r="CE209">
        <v>69</v>
      </c>
      <c r="CF209">
        <v>4094</v>
      </c>
      <c r="CG209">
        <v>1404</v>
      </c>
      <c r="CH209">
        <v>1632</v>
      </c>
      <c r="CI209">
        <v>3821</v>
      </c>
      <c r="CJ209">
        <v>1207</v>
      </c>
      <c r="CK209">
        <v>18</v>
      </c>
      <c r="CL209">
        <v>10</v>
      </c>
      <c r="CM209">
        <v>2</v>
      </c>
      <c r="CN209">
        <v>1177</v>
      </c>
      <c r="CO209">
        <v>1202</v>
      </c>
      <c r="CP209">
        <v>313</v>
      </c>
      <c r="CQ209">
        <v>40</v>
      </c>
    </row>
    <row r="210" spans="51:95">
      <c r="AY210" s="17" t="s">
        <v>437</v>
      </c>
      <c r="AZ210" s="18" t="s">
        <v>11</v>
      </c>
      <c r="BA210">
        <v>20058</v>
      </c>
      <c r="BB210">
        <v>13352</v>
      </c>
      <c r="BC210">
        <v>7073</v>
      </c>
      <c r="BD210">
        <v>3971</v>
      </c>
      <c r="BF210">
        <v>6347</v>
      </c>
      <c r="BG210">
        <v>1051</v>
      </c>
      <c r="BH210">
        <v>1823</v>
      </c>
      <c r="BI210">
        <v>990</v>
      </c>
      <c r="BJ210">
        <v>621</v>
      </c>
      <c r="BK210">
        <v>122</v>
      </c>
      <c r="BL210">
        <v>143</v>
      </c>
      <c r="BM210">
        <v>3450</v>
      </c>
      <c r="BN210">
        <v>23</v>
      </c>
      <c r="BO210">
        <v>6324</v>
      </c>
      <c r="BP210">
        <v>2780</v>
      </c>
      <c r="BQ210">
        <v>383</v>
      </c>
      <c r="BR210">
        <v>270</v>
      </c>
      <c r="BS210">
        <v>1289</v>
      </c>
      <c r="BT210">
        <v>297</v>
      </c>
      <c r="BU210">
        <v>276</v>
      </c>
      <c r="BV210">
        <v>3021</v>
      </c>
      <c r="BW210">
        <v>249</v>
      </c>
      <c r="BX210">
        <v>274</v>
      </c>
      <c r="BY210">
        <v>6347</v>
      </c>
      <c r="BZ210">
        <v>3667</v>
      </c>
      <c r="CA210">
        <v>531</v>
      </c>
      <c r="CB210">
        <v>516</v>
      </c>
      <c r="CC210">
        <v>1633</v>
      </c>
      <c r="CD210">
        <v>6347</v>
      </c>
      <c r="CE210">
        <v>873</v>
      </c>
      <c r="CF210">
        <v>4204</v>
      </c>
      <c r="CG210">
        <v>1271</v>
      </c>
      <c r="CH210">
        <v>2388</v>
      </c>
      <c r="CI210">
        <v>1270</v>
      </c>
      <c r="CJ210">
        <v>422</v>
      </c>
      <c r="CK210">
        <v>113</v>
      </c>
      <c r="CL210">
        <v>72</v>
      </c>
      <c r="CM210">
        <v>106</v>
      </c>
      <c r="CN210">
        <v>131</v>
      </c>
      <c r="CO210">
        <v>360</v>
      </c>
      <c r="CP210">
        <v>94</v>
      </c>
      <c r="CQ210">
        <v>159</v>
      </c>
    </row>
    <row r="211" spans="51:95">
      <c r="AY211" s="17" t="s">
        <v>454</v>
      </c>
      <c r="AZ211" s="18" t="s">
        <v>11</v>
      </c>
      <c r="BA211">
        <v>28829</v>
      </c>
      <c r="BB211">
        <v>24352</v>
      </c>
      <c r="BC211">
        <v>11269</v>
      </c>
      <c r="BD211">
        <v>3341</v>
      </c>
      <c r="BF211">
        <v>12996</v>
      </c>
      <c r="BG211">
        <v>1309</v>
      </c>
      <c r="BH211">
        <v>2629</v>
      </c>
      <c r="BI211">
        <v>1986</v>
      </c>
      <c r="BJ211">
        <v>1785</v>
      </c>
      <c r="BK211">
        <v>202</v>
      </c>
      <c r="BL211">
        <v>69</v>
      </c>
      <c r="BM211">
        <v>9058</v>
      </c>
      <c r="BN211">
        <v>0</v>
      </c>
      <c r="BO211">
        <v>12996</v>
      </c>
      <c r="BP211">
        <v>8944</v>
      </c>
      <c r="BQ211">
        <v>510</v>
      </c>
      <c r="BR211">
        <v>200</v>
      </c>
      <c r="BS211">
        <v>6122</v>
      </c>
      <c r="BT211">
        <v>176</v>
      </c>
      <c r="BU211">
        <v>113</v>
      </c>
      <c r="BV211">
        <v>3973</v>
      </c>
      <c r="BW211">
        <v>28</v>
      </c>
      <c r="BX211">
        <v>51</v>
      </c>
      <c r="BY211">
        <v>12996</v>
      </c>
      <c r="BZ211">
        <v>9512</v>
      </c>
      <c r="CA211">
        <v>1111</v>
      </c>
      <c r="CB211">
        <v>1579</v>
      </c>
      <c r="CC211">
        <v>794</v>
      </c>
      <c r="CD211">
        <v>12996</v>
      </c>
      <c r="CE211">
        <v>155</v>
      </c>
      <c r="CF211">
        <v>9540</v>
      </c>
      <c r="CG211">
        <v>3574</v>
      </c>
      <c r="CH211">
        <v>5927</v>
      </c>
      <c r="CI211">
        <v>3301</v>
      </c>
      <c r="CJ211">
        <v>735</v>
      </c>
      <c r="CK211">
        <v>4</v>
      </c>
      <c r="CL211">
        <v>3</v>
      </c>
      <c r="CM211">
        <v>5</v>
      </c>
      <c r="CN211">
        <v>723</v>
      </c>
      <c r="CO211">
        <v>716</v>
      </c>
      <c r="CP211">
        <v>118</v>
      </c>
      <c r="CQ211">
        <v>270</v>
      </c>
    </row>
    <row r="212" spans="51:95">
      <c r="AY212" s="14" t="s">
        <v>478</v>
      </c>
      <c r="AZ212" s="18" t="s">
        <v>11</v>
      </c>
      <c r="BA212">
        <v>27156</v>
      </c>
      <c r="BB212">
        <v>25670</v>
      </c>
      <c r="BC212">
        <v>8066</v>
      </c>
      <c r="BD212">
        <v>4966</v>
      </c>
      <c r="BF212">
        <v>17941</v>
      </c>
      <c r="BG212">
        <v>2413</v>
      </c>
      <c r="BH212">
        <v>3630</v>
      </c>
      <c r="BI212">
        <v>3159</v>
      </c>
      <c r="BJ212">
        <v>2931</v>
      </c>
      <c r="BK212">
        <v>54</v>
      </c>
      <c r="BL212">
        <v>55</v>
      </c>
      <c r="BM212">
        <v>11898</v>
      </c>
      <c r="BN212">
        <v>0</v>
      </c>
      <c r="BO212">
        <v>17941</v>
      </c>
      <c r="BP212">
        <v>8730</v>
      </c>
      <c r="BQ212">
        <v>1590</v>
      </c>
      <c r="BR212">
        <v>1083</v>
      </c>
      <c r="BS212">
        <v>3840</v>
      </c>
      <c r="BT212">
        <v>1425</v>
      </c>
      <c r="BU212">
        <v>772</v>
      </c>
      <c r="BV212">
        <v>5730</v>
      </c>
      <c r="BW212">
        <v>1222</v>
      </c>
      <c r="BX212">
        <v>2259</v>
      </c>
      <c r="BY212">
        <v>17941</v>
      </c>
      <c r="BZ212">
        <v>7637</v>
      </c>
      <c r="CA212">
        <v>2750</v>
      </c>
      <c r="CB212">
        <v>827</v>
      </c>
      <c r="CC212">
        <v>6727</v>
      </c>
      <c r="CD212">
        <v>17941</v>
      </c>
      <c r="CE212">
        <v>115</v>
      </c>
      <c r="CF212">
        <v>9370</v>
      </c>
      <c r="CG212">
        <v>4441</v>
      </c>
      <c r="CH212">
        <v>4929</v>
      </c>
      <c r="CI212">
        <v>8456</v>
      </c>
      <c r="CJ212">
        <v>586</v>
      </c>
      <c r="CK212">
        <v>33</v>
      </c>
      <c r="CL212">
        <v>20</v>
      </c>
      <c r="CM212">
        <v>14</v>
      </c>
      <c r="CN212">
        <v>519</v>
      </c>
      <c r="CO212">
        <v>582</v>
      </c>
      <c r="CP212">
        <v>129</v>
      </c>
      <c r="CQ212">
        <v>317</v>
      </c>
    </row>
    <row r="213" spans="51:95">
      <c r="AY213" s="14" t="s">
        <v>497</v>
      </c>
      <c r="AZ213" s="18" t="s">
        <v>11</v>
      </c>
      <c r="BA213">
        <v>24457</v>
      </c>
      <c r="BB213">
        <v>20720</v>
      </c>
      <c r="BC213">
        <v>12043</v>
      </c>
      <c r="BD213">
        <v>5169</v>
      </c>
      <c r="BF213">
        <v>8798</v>
      </c>
      <c r="BG213">
        <v>797</v>
      </c>
      <c r="BH213">
        <v>1671</v>
      </c>
      <c r="BI213">
        <v>1342</v>
      </c>
      <c r="BJ213">
        <v>596</v>
      </c>
      <c r="BK213">
        <v>222</v>
      </c>
      <c r="BL213">
        <v>205</v>
      </c>
      <c r="BM213">
        <v>6322</v>
      </c>
      <c r="BN213">
        <v>8</v>
      </c>
      <c r="BO213">
        <v>8790</v>
      </c>
      <c r="BP213">
        <v>6037</v>
      </c>
      <c r="BQ213">
        <v>516</v>
      </c>
      <c r="BR213">
        <v>635</v>
      </c>
      <c r="BS213">
        <v>3084</v>
      </c>
      <c r="BT213">
        <v>412</v>
      </c>
      <c r="BU213">
        <v>228</v>
      </c>
      <c r="BV213">
        <v>2512</v>
      </c>
      <c r="BW213">
        <v>216</v>
      </c>
      <c r="BX213">
        <v>25</v>
      </c>
      <c r="BY213">
        <v>8798</v>
      </c>
      <c r="BZ213">
        <v>5428</v>
      </c>
      <c r="CA213">
        <v>2288</v>
      </c>
      <c r="CB213">
        <v>573</v>
      </c>
      <c r="CC213">
        <v>509</v>
      </c>
      <c r="CD213">
        <v>8798</v>
      </c>
      <c r="CE213">
        <v>476</v>
      </c>
      <c r="CF213">
        <v>4831</v>
      </c>
      <c r="CG213">
        <v>978</v>
      </c>
      <c r="CH213">
        <v>3052</v>
      </c>
      <c r="CI213">
        <v>3491</v>
      </c>
      <c r="CJ213">
        <v>562</v>
      </c>
      <c r="CK213">
        <v>161</v>
      </c>
      <c r="CL213">
        <v>24</v>
      </c>
      <c r="CM213">
        <v>26</v>
      </c>
      <c r="CN213">
        <v>351</v>
      </c>
      <c r="CO213">
        <v>534</v>
      </c>
      <c r="CP213">
        <v>98</v>
      </c>
      <c r="CQ213">
        <v>80</v>
      </c>
    </row>
    <row r="214" spans="51:95">
      <c r="AY214" s="14" t="s">
        <v>513</v>
      </c>
      <c r="AZ214" s="18" t="s">
        <v>11</v>
      </c>
      <c r="BA214">
        <v>41051</v>
      </c>
      <c r="BB214">
        <v>22033</v>
      </c>
      <c r="BC214">
        <v>10190</v>
      </c>
      <c r="BD214">
        <v>2918</v>
      </c>
      <c r="BF214">
        <v>11560</v>
      </c>
      <c r="BG214">
        <v>2845</v>
      </c>
      <c r="BH214">
        <v>3485</v>
      </c>
      <c r="BI214">
        <v>3113</v>
      </c>
      <c r="BJ214">
        <v>1694</v>
      </c>
      <c r="BK214">
        <v>270</v>
      </c>
      <c r="BL214">
        <v>262</v>
      </c>
      <c r="BM214">
        <v>5222</v>
      </c>
      <c r="BN214">
        <v>8</v>
      </c>
      <c r="BO214">
        <v>11552</v>
      </c>
      <c r="BP214">
        <v>4649</v>
      </c>
      <c r="BQ214">
        <v>908</v>
      </c>
      <c r="BR214">
        <v>794</v>
      </c>
      <c r="BS214">
        <v>1710</v>
      </c>
      <c r="BT214">
        <v>910</v>
      </c>
      <c r="BU214">
        <v>252</v>
      </c>
      <c r="BV214">
        <v>5741</v>
      </c>
      <c r="BW214">
        <v>703</v>
      </c>
      <c r="BX214">
        <v>459</v>
      </c>
      <c r="BY214">
        <v>11560</v>
      </c>
      <c r="BZ214">
        <v>6005</v>
      </c>
      <c r="CA214">
        <v>1187</v>
      </c>
      <c r="CB214">
        <v>891</v>
      </c>
      <c r="CC214">
        <v>3477</v>
      </c>
      <c r="CD214">
        <v>11560</v>
      </c>
      <c r="CE214">
        <v>216</v>
      </c>
      <c r="CF214">
        <v>6919</v>
      </c>
      <c r="CG214">
        <v>4913</v>
      </c>
      <c r="CH214">
        <v>1723</v>
      </c>
      <c r="CI214">
        <v>4425</v>
      </c>
      <c r="CJ214">
        <v>179</v>
      </c>
      <c r="CK214">
        <v>3</v>
      </c>
      <c r="CL214">
        <v>0</v>
      </c>
      <c r="CM214">
        <v>47</v>
      </c>
      <c r="CN214">
        <v>129</v>
      </c>
      <c r="CO214">
        <v>175</v>
      </c>
      <c r="CP214">
        <v>4</v>
      </c>
      <c r="CQ214">
        <v>118</v>
      </c>
    </row>
    <row r="215" spans="51:95">
      <c r="AY215" s="14" t="s">
        <v>530</v>
      </c>
      <c r="AZ215" s="18" t="s">
        <v>11</v>
      </c>
      <c r="BA215">
        <v>12339</v>
      </c>
      <c r="BB215">
        <v>5570</v>
      </c>
      <c r="BC215">
        <v>1928</v>
      </c>
      <c r="BD215">
        <v>1284</v>
      </c>
      <c r="BF215">
        <v>3737</v>
      </c>
      <c r="BG215">
        <v>811</v>
      </c>
      <c r="BH215">
        <v>816</v>
      </c>
      <c r="BI215">
        <v>625</v>
      </c>
      <c r="BJ215">
        <v>391</v>
      </c>
      <c r="BK215">
        <v>75</v>
      </c>
      <c r="BL215">
        <v>84</v>
      </c>
      <c r="BM215">
        <v>2104</v>
      </c>
      <c r="BN215">
        <v>6</v>
      </c>
      <c r="BO215">
        <v>3731</v>
      </c>
      <c r="BP215">
        <v>2043</v>
      </c>
      <c r="BQ215">
        <v>21</v>
      </c>
      <c r="BR215">
        <v>140</v>
      </c>
      <c r="BS215">
        <v>1134</v>
      </c>
      <c r="BT215">
        <v>61</v>
      </c>
      <c r="BU215">
        <v>60</v>
      </c>
      <c r="BV215">
        <v>1533</v>
      </c>
      <c r="BW215">
        <v>140</v>
      </c>
      <c r="BX215">
        <v>15</v>
      </c>
      <c r="BY215">
        <v>3737</v>
      </c>
      <c r="BZ215">
        <v>2031</v>
      </c>
      <c r="CA215">
        <v>560</v>
      </c>
      <c r="CB215">
        <v>107</v>
      </c>
      <c r="CC215">
        <v>1039</v>
      </c>
      <c r="CD215">
        <v>3737</v>
      </c>
      <c r="CE215">
        <v>0</v>
      </c>
      <c r="CF215">
        <v>1600</v>
      </c>
      <c r="CG215">
        <v>495</v>
      </c>
      <c r="CH215">
        <v>821</v>
      </c>
      <c r="CI215">
        <v>2137</v>
      </c>
      <c r="CJ215">
        <v>134</v>
      </c>
      <c r="CK215">
        <v>10</v>
      </c>
      <c r="CL215">
        <v>0</v>
      </c>
      <c r="CM215">
        <v>3</v>
      </c>
      <c r="CN215">
        <v>121</v>
      </c>
      <c r="CO215">
        <v>15</v>
      </c>
      <c r="CP215">
        <v>9</v>
      </c>
      <c r="CQ215">
        <v>4</v>
      </c>
    </row>
    <row r="216" spans="51:88">
      <c r="AY216" s="17" t="s">
        <v>535</v>
      </c>
      <c r="AZ216" s="18" t="s">
        <v>11</v>
      </c>
      <c r="BA216">
        <v>1250</v>
      </c>
      <c r="BB216">
        <v>771</v>
      </c>
      <c r="BC216">
        <v>563</v>
      </c>
      <c r="BD216">
        <v>155</v>
      </c>
      <c r="BF216">
        <v>208</v>
      </c>
      <c r="BG216">
        <v>51</v>
      </c>
      <c r="BH216">
        <v>44</v>
      </c>
      <c r="BI216">
        <v>32</v>
      </c>
      <c r="BJ216">
        <v>32</v>
      </c>
      <c r="BM216">
        <v>113</v>
      </c>
      <c r="BN216">
        <v>0</v>
      </c>
      <c r="BO216">
        <v>208</v>
      </c>
      <c r="BP216">
        <v>110</v>
      </c>
      <c r="BQ216">
        <v>10</v>
      </c>
      <c r="BR216">
        <v>24</v>
      </c>
      <c r="BS216">
        <v>20</v>
      </c>
      <c r="BT216">
        <v>0</v>
      </c>
      <c r="BU216">
        <v>0</v>
      </c>
      <c r="BV216">
        <v>98</v>
      </c>
      <c r="BY216">
        <v>208</v>
      </c>
      <c r="BZ216">
        <v>196</v>
      </c>
      <c r="CA216">
        <v>12</v>
      </c>
      <c r="CB216">
        <v>0</v>
      </c>
      <c r="CC216">
        <v>0</v>
      </c>
      <c r="CD216">
        <v>208</v>
      </c>
      <c r="CF216">
        <v>183</v>
      </c>
      <c r="CG216">
        <v>123</v>
      </c>
      <c r="CH216">
        <v>53</v>
      </c>
      <c r="CI216">
        <v>25</v>
      </c>
      <c r="CJ216">
        <v>0</v>
      </c>
    </row>
    <row r="217" spans="51:52">
      <c r="AY217" s="17" t="s">
        <v>99</v>
      </c>
      <c r="AZ217" s="31" t="s">
        <v>96</v>
      </c>
    </row>
    <row r="218" spans="51:52">
      <c r="AY218" s="17" t="s">
        <v>101</v>
      </c>
      <c r="AZ218" s="18" t="s">
        <v>96</v>
      </c>
    </row>
    <row r="219" spans="51:52">
      <c r="AY219" s="17" t="s">
        <v>124</v>
      </c>
      <c r="AZ219" s="18" t="s">
        <v>96</v>
      </c>
    </row>
    <row r="220" spans="51:52">
      <c r="AY220" s="17" t="s">
        <v>142</v>
      </c>
      <c r="AZ220" s="18" t="s">
        <v>96</v>
      </c>
    </row>
    <row r="221" spans="51:52">
      <c r="AY221" s="17" t="s">
        <v>174</v>
      </c>
      <c r="AZ221" s="18" t="s">
        <v>96</v>
      </c>
    </row>
    <row r="222" spans="51:52">
      <c r="AY222" s="14" t="s">
        <v>197</v>
      </c>
      <c r="AZ222" s="18" t="s">
        <v>96</v>
      </c>
    </row>
    <row r="223" spans="51:52">
      <c r="AY223" s="17" t="s">
        <v>217</v>
      </c>
      <c r="AZ223" s="18" t="s">
        <v>96</v>
      </c>
    </row>
    <row r="224" spans="51:52">
      <c r="AY224" s="17" t="s">
        <v>246</v>
      </c>
      <c r="AZ224" s="18" t="s">
        <v>96</v>
      </c>
    </row>
    <row r="225" spans="51:52">
      <c r="AY225" s="17" t="s">
        <v>272</v>
      </c>
      <c r="AZ225" s="18" t="s">
        <v>96</v>
      </c>
    </row>
    <row r="226" spans="51:52">
      <c r="AY226" s="17" t="s">
        <v>297</v>
      </c>
      <c r="AZ226" s="18" t="s">
        <v>96</v>
      </c>
    </row>
    <row r="227" spans="51:52">
      <c r="AY227" s="17" t="s">
        <v>337</v>
      </c>
      <c r="AZ227" s="18" t="s">
        <v>96</v>
      </c>
    </row>
    <row r="228" spans="51:52">
      <c r="AY228" s="17" t="s">
        <v>354</v>
      </c>
      <c r="AZ228" s="18" t="s">
        <v>96</v>
      </c>
    </row>
    <row r="229" spans="51:52">
      <c r="AY229" s="17" t="s">
        <v>380</v>
      </c>
      <c r="AZ229" s="18" t="s">
        <v>96</v>
      </c>
    </row>
    <row r="230" spans="51:52">
      <c r="AY230" s="17" t="s">
        <v>420</v>
      </c>
      <c r="AZ230" s="18" t="s">
        <v>96</v>
      </c>
    </row>
    <row r="231" spans="51:52">
      <c r="AY231" s="17" t="s">
        <v>437</v>
      </c>
      <c r="AZ231" s="18" t="s">
        <v>96</v>
      </c>
    </row>
    <row r="232" spans="51:52">
      <c r="AY232" s="17" t="s">
        <v>454</v>
      </c>
      <c r="AZ232" s="18" t="s">
        <v>96</v>
      </c>
    </row>
    <row r="233" spans="51:52">
      <c r="AY233" s="14" t="s">
        <v>478</v>
      </c>
      <c r="AZ233" s="18" t="s">
        <v>96</v>
      </c>
    </row>
    <row r="234" spans="51:52">
      <c r="AY234" s="14" t="s">
        <v>497</v>
      </c>
      <c r="AZ234" s="18" t="s">
        <v>96</v>
      </c>
    </row>
    <row r="235" spans="51:52">
      <c r="AY235" s="14" t="s">
        <v>513</v>
      </c>
      <c r="AZ235" s="18" t="s">
        <v>96</v>
      </c>
    </row>
    <row r="236" spans="51:52">
      <c r="AY236" s="14" t="s">
        <v>530</v>
      </c>
      <c r="AZ236" s="18" t="s">
        <v>96</v>
      </c>
    </row>
    <row r="237" spans="51:52">
      <c r="AY237" s="17" t="s">
        <v>535</v>
      </c>
      <c r="AZ237" s="18" t="s">
        <v>96</v>
      </c>
    </row>
    <row r="238" spans="51:52">
      <c r="AY238" s="17" t="s">
        <v>99</v>
      </c>
      <c r="AZ238" s="18" t="s">
        <v>97</v>
      </c>
    </row>
    <row r="239" spans="51:52">
      <c r="AY239" s="17" t="s">
        <v>101</v>
      </c>
      <c r="AZ239" s="18" t="s">
        <v>97</v>
      </c>
    </row>
    <row r="240" spans="51:52">
      <c r="AY240" s="17" t="s">
        <v>124</v>
      </c>
      <c r="AZ240" s="18" t="s">
        <v>97</v>
      </c>
    </row>
    <row r="241" spans="51:52">
      <c r="AY241" s="17" t="s">
        <v>142</v>
      </c>
      <c r="AZ241" s="18" t="s">
        <v>97</v>
      </c>
    </row>
    <row r="242" spans="51:52">
      <c r="AY242" s="17" t="s">
        <v>174</v>
      </c>
      <c r="AZ242" s="18" t="s">
        <v>97</v>
      </c>
    </row>
    <row r="243" spans="51:52">
      <c r="AY243" s="14" t="s">
        <v>197</v>
      </c>
      <c r="AZ243" s="18" t="s">
        <v>97</v>
      </c>
    </row>
    <row r="244" spans="51:52">
      <c r="AY244" s="17" t="s">
        <v>217</v>
      </c>
      <c r="AZ244" s="18" t="s">
        <v>97</v>
      </c>
    </row>
    <row r="245" spans="51:52">
      <c r="AY245" s="17" t="s">
        <v>246</v>
      </c>
      <c r="AZ245" s="18" t="s">
        <v>97</v>
      </c>
    </row>
    <row r="246" spans="51:52">
      <c r="AY246" s="17" t="s">
        <v>272</v>
      </c>
      <c r="AZ246" s="18" t="s">
        <v>97</v>
      </c>
    </row>
    <row r="247" spans="51:52">
      <c r="AY247" s="17" t="s">
        <v>297</v>
      </c>
      <c r="AZ247" s="18" t="s">
        <v>97</v>
      </c>
    </row>
    <row r="248" spans="51:52">
      <c r="AY248" s="17" t="s">
        <v>337</v>
      </c>
      <c r="AZ248" s="18" t="s">
        <v>97</v>
      </c>
    </row>
    <row r="249" spans="51:52">
      <c r="AY249" s="17" t="s">
        <v>354</v>
      </c>
      <c r="AZ249" s="18" t="s">
        <v>97</v>
      </c>
    </row>
    <row r="250" spans="51:52">
      <c r="AY250" s="17" t="s">
        <v>380</v>
      </c>
      <c r="AZ250" s="18" t="s">
        <v>97</v>
      </c>
    </row>
    <row r="251" spans="51:52">
      <c r="AY251" s="17" t="s">
        <v>420</v>
      </c>
      <c r="AZ251" s="18" t="s">
        <v>97</v>
      </c>
    </row>
    <row r="252" spans="51:52">
      <c r="AY252" s="17" t="s">
        <v>437</v>
      </c>
      <c r="AZ252" s="18" t="s">
        <v>97</v>
      </c>
    </row>
    <row r="253" spans="51:52">
      <c r="AY253" s="17" t="s">
        <v>454</v>
      </c>
      <c r="AZ253" s="18" t="s">
        <v>97</v>
      </c>
    </row>
    <row r="254" spans="51:52">
      <c r="AY254" s="14" t="s">
        <v>478</v>
      </c>
      <c r="AZ254" s="18" t="s">
        <v>97</v>
      </c>
    </row>
    <row r="255" spans="51:52">
      <c r="AY255" s="14" t="s">
        <v>497</v>
      </c>
      <c r="AZ255" s="18" t="s">
        <v>97</v>
      </c>
    </row>
    <row r="256" spans="51:52">
      <c r="AY256" s="14" t="s">
        <v>513</v>
      </c>
      <c r="AZ256" s="18" t="s">
        <v>97</v>
      </c>
    </row>
    <row r="257" spans="51:52">
      <c r="AY257" s="14" t="s">
        <v>530</v>
      </c>
      <c r="AZ257" s="18" t="s">
        <v>97</v>
      </c>
    </row>
    <row r="258" spans="51:52">
      <c r="AY258" s="17" t="s">
        <v>535</v>
      </c>
      <c r="AZ258" s="18" t="s">
        <v>97</v>
      </c>
    </row>
  </sheetData>
  <mergeCells count="1">
    <mergeCell ref="CS109:CT109"/>
  </mergeCells>
  <conditionalFormatting sqref="BM112">
    <cfRule type="cellIs" dxfId="4" priority="6" stopIfTrue="1" operator="lessThan">
      <formula>$AM112+$AN112</formula>
    </cfRule>
  </conditionalFormatting>
  <conditionalFormatting sqref="DE112">
    <cfRule type="cellIs" dxfId="4" priority="3" stopIfTrue="1" operator="lessThan">
      <formula>$AM112+$AN112</formula>
    </cfRule>
  </conditionalFormatting>
  <conditionalFormatting sqref="BM113:BM131">
    <cfRule type="cellIs" dxfId="4" priority="5" stopIfTrue="1" operator="lessThan">
      <formula>$AM113+$AN113</formula>
    </cfRule>
  </conditionalFormatting>
  <conditionalFormatting sqref="BM133:BM173">
    <cfRule type="cellIs" dxfId="4" priority="4" stopIfTrue="1" operator="lessThan">
      <formula>$AM133+$AN133</formula>
    </cfRule>
  </conditionalFormatting>
  <conditionalFormatting sqref="DE113:DE131">
    <cfRule type="cellIs" dxfId="4" priority="2" stopIfTrue="1" operator="lessThan">
      <formula>$AM113+$AN113</formula>
    </cfRule>
  </conditionalFormatting>
  <conditionalFormatting sqref="DE133:DE173">
    <cfRule type="cellIs" dxfId="4" priority="1" stopIfTrue="1" operator="lessThan">
      <formula>$AM133+$AN133</formula>
    </cfRule>
  </conditionalFormatting>
  <conditionalFormatting sqref="CE66:CL66 AX64:BS64 AX63:BR63 AX81:BS81 AX68:BQ68 BT63:CL64 BU81:CL81 BT68:CL68 BD82:CL82 AX65:CL65 AX67:CL67 AX66:CC66 AX69:CL80 AX83:CL108">
    <cfRule type="cellIs" dxfId="0" priority="7" stopIfTrue="1" operator="equal">
      <formula>" "</formula>
    </cfRule>
  </conditionalFormatting>
  <dataValidations count="6">
    <dataValidation type="custom" allowBlank="1" showInputMessage="1" showErrorMessage="1" error="此单元格为保护区，请勿改动！" sqref="BM63:BQ63 BT63 BM65:BQ65 BS65:BT65 BJ66:CC66 CE66:CL66 BJ67:BT67 BA68:BQ68 BT68 BK81:BS81 AX83 BM89:BP89 AX63:AX68 AX70:AX81 AX86:AX108 AY63:AY67 AY69:AY78 AY83:AY104 AY106:AY108 AZ63:AZ78 BD102:BD104 BR63:BR65 BB106:BD108 AZ79:BC81 BB83:BC105 AZ84:BA108 BQ82:BT89 BA63:BI67 BD79:BJ101 BK89:BL101 BJ63:BL65 BA69:BT78 BK79:BT80 BK82:BP87 BM91:BT101 BE102:CL108 BU63:CL65 BU67:CL101">
      <formula1>"xzd5566510134"</formula1>
    </dataValidation>
    <dataValidation allowBlank="1" showInputMessage="1" showErrorMessage="1" error="此单元格为保护区，请勿改动！" sqref="BM64:BQ64 BS64:BT64 AY68 AX69 AY82:BC82 AZ83:BA83 BK88:BP88 BM90:BT90 AY105 BD105 AX84:AX85 AY79:AY81"/>
    <dataValidation type="custom" allowBlank="1" showInputMessage="1" showErrorMessage="1" error="此单元格为保护区，请勿改动！" sqref="AX82">
      <formula1>"xzd7895420135"</formula1>
    </dataValidation>
    <dataValidation type="custom" allowBlank="1" showInputMessage="1" showErrorMessage="1" error="此单元格为被保护区，请勿更改！" sqref="CJ109:CK109 CH110:CI110 CT110:CU110 BA113:BK113 BN113:CF113 CJ113:CS113 CV113:CX113 DF113:EA113 BA115:BK115 BN115:CF115 CJ115:CS115 CV115:CX115 DF115:EA115 CH133:CQ133 CJ134:CQ134 BA136:BK136 BN136:CC136 CJ136:CS136 CV136:CX136 DF136:DX136 CH154:CQ154 CJ155:CQ155 BA157:BK157 BN157:CC157 CJ157:CS157 CV157:CX157 DF157:DX157 BA173:BK173 BN173:CF173 CJ173:CT173 CV173:CX173 DF173:EA173 AX195 BA195:EB195 AY258 AX109:AX173 AY109:AY115 AY117:AY126 AY131:AY136 AY138:AY147 AY152:AY157 AY159:AY168 AY173:AY178 AY180:AY189 AY194:AY200 AY202:AY211 AY216:AY221 AY223:AY232 AY237:AY242 AY244:AY253 AZ109:AZ110 AZ112:AZ131 AZ133:AZ152 AZ155:AZ173 AZ176:AZ195 AZ197:AZ216 AZ218:AZ237 AZ240:AZ258 CF130:CF136 CF151:CF155 CG113:CG173 CO159:CO164 CO166:CO170 CT111:CT115 CT117:CT126 CT131:CT136 CT138:CT147 CT152:CT157 CT159:CT168 CU112:CU131 CU133:CU152 CU155:CU173 EA130:EA136 EA151:EA155 EB110:EB173 DF169:EA170 BN169:CF170 CJ110:CS111 CR152:CS155 CJ159:CN170 CD157:CF168 CD131:CE136 DF152:DZ155 DY157:EA168 DF131:DX134 DF159:DX168 DF138:EA149 DF117:EA128 DY131:DZ136 CV152:CX155 CV138:CX149 CV131:CX134 CV117:CX128 CV159:CX170 BA152:BK155 BA138:BK149 BA131:BK134 BA117:BK128 BA159:BK170 BN152:CE155 BN131:CC134 BN159:CC168 BN138:CF149 BN117:CF128 CJ152:CQ153 CJ117:CS128 CJ138:CS149 CV110:EA111 BA109:CG111 CR131:CS134 CJ131:CQ132 CP159:CS170">
      <formula1>"xzd21354789313245"</formula1>
    </dataValidation>
    <dataValidation type="custom" allowBlank="1" showInputMessage="1" showErrorMessage="1" sqref="CL109">
      <formula1>"xzd1243w"</formula1>
    </dataValidation>
    <dataValidation allowBlank="1" showInputMessage="1" showErrorMessage="1" error="此单元格为被保护区，请勿更改！" sqref="CS109:CT109 AZ111 CU111 BA112:BK112 BN112:CQ112 CS112 CV112:CX112 DF112:EA112 BA114:BK114 BN114:CF114 CJ114:CS114 CV114:CX114 DF114:EA114 AY116 BA116:BK116 BN116:CF116 CJ116:CT116 CV116:CX116 DF116:EA116 BN129:CF129 DF129:EA129 BN130:CE130 DF130:DZ130 AZ132 CU132 BA135:BK135 BN135:CC135 CJ135:CS135 CV135:CX135 DF135:DX135 AY137 BA137:BK137 BN137:CF137 CJ137:CT137 CV137:CX137 DF137:EA137 BN150:CF150 DF150:EA150 BN151:CE151 DF151:DZ151 BA156:BK156 BN156:CF156 CJ156:CS156 CV156:CX156 DF156:EA156 AY158 BA158:BK158 BN158:CC158 CJ158:CT158 CV158:CX158 DF158:DX158 CO165 AY179 AZ196 AY201 AZ217 AY222 AY243 AY127:AY130 AY148:AY151 AY169:AY172 AY190:AY193 AY212:AY215 AY233:AY236 AY254:AY257 AZ153:AZ154 AZ174:AZ175 AZ238:AZ239 CT127:CT130 CT148:CT151 CT169:CT172 CU153:CU154 CV150:CX151 DF171:EA172 BN171:CF172 CJ150:CS151 CV129:CX130 CV171:CX172 BA129:BK130 BA171:BK172 CJ129:CS130 CJ171:CS172 BA150:BK151"/>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H4" sqref="H4"/>
    </sheetView>
  </sheetViews>
  <sheetFormatPr defaultColWidth="8.66666666666667"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6</vt:i4>
      </vt:variant>
    </vt:vector>
  </HeadingPairs>
  <TitlesOfParts>
    <vt:vector size="6" baseType="lpstr">
      <vt:lpstr>使用说明</vt:lpstr>
      <vt:lpstr>1季度</vt:lpstr>
      <vt:lpstr>2季度</vt:lpstr>
      <vt:lpstr>3季度</vt:lpstr>
      <vt:lpstr>Sheet</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2012-06-06T01:30:00Z</dcterms:created>
  <cp:lastPrinted>2022-03-11T09:40:00Z</cp:lastPrinted>
  <dcterms:modified xsi:type="dcterms:W3CDTF">2024-10-29T07:12:10Z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3EC9ADF7FAB74FC79A9913FB67249AD4_13</vt:lpwstr>
  </property>
</Properties>
</file>